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0480"/>
  </bookViews>
  <sheets>
    <sheet name="BOM" sheetId="1" r:id="rId1"/>
    <sheet name="Bom修订记录" sheetId="2" r:id="rId2"/>
    <sheet name="螺丝懒人包" sheetId="3" r:id="rId3"/>
    <sheet name="完整懒人包" sheetId="4" r:id="rId4"/>
    <sheet name="官方资料导引" sheetId="5" r:id="rId5"/>
    <sheet name="嘉立创白嫖" sheetId="6" r:id="rId6"/>
    <sheet name="调试资料" sheetId="7" r:id="rId7"/>
    <sheet name="接线"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<sst xmlns="http://schemas.openxmlformats.org/spreadsheetml/2006/main" count="402" uniqueCount="299">
  <si>
    <t xml:space="preserve"> ERCF v2 BOM 采购指南:</t>
  </si>
  <si>
    <t>Enraged Rabbit Carrot Feeder ERCF兔子多色 v2.0 社区版（基于Ette精彩原创设计）</t>
  </si>
  <si>
    <r>
      <rPr>
        <b/>
        <sz val="12"/>
        <color rgb="FF000000"/>
        <rFont val="Calibri"/>
        <charset val="134"/>
      </rPr>
      <t>@Bilibili 胖松鼠整理 2024.01.17更新 (同步ERCF V2 RC1)</t>
    </r>
    <r>
      <rPr>
        <b/>
        <sz val="12"/>
        <color rgb="FF000000"/>
        <rFont val="Calibri"/>
        <charset val="134"/>
      </rPr>
      <t xml:space="preserve">
=====已采购，已组装，等待调试验证中=====</t>
    </r>
    <r>
      <rPr>
        <sz val="12"/>
        <color rgb="FF000000"/>
        <rFont val="Calibri"/>
        <charset val="134"/>
      </rPr>
      <t xml:space="preserve">
有问题可以B站联系~~~</t>
    </r>
  </si>
  <si>
    <r>
      <rPr>
        <b/>
        <sz val="12"/>
        <color rgb="FF000000"/>
        <rFont val="Calibri"/>
        <charset val="134"/>
      </rPr>
      <t>说明：</t>
    </r>
    <r>
      <rPr>
        <b/>
        <sz val="12"/>
        <color rgb="FF000000"/>
        <rFont val="Calibri"/>
        <charset val="134"/>
      </rPr>
      <t xml:space="preserve">
1、由于零件比较零碎，不同通道数对应零件数量不同，最终总价格仅供参考</t>
    </r>
    <r>
      <rPr>
        <b/>
        <sz val="12"/>
        <color rgb="FF000000"/>
        <rFont val="Calibri"/>
        <charset val="134"/>
      </rPr>
      <t xml:space="preserve">
2、配件价位选择为正常水平，非丐组，一些细节上是可以节省的，可以根据预算和说明中自行调整</t>
    </r>
  </si>
  <si>
    <t xml:space="preserve">通道数量 #:  </t>
  </si>
  <si>
    <r>
      <rPr>
        <b/>
        <i/>
        <sz val="10"/>
        <color rgb="FFFFFFFF"/>
        <rFont val="Calibri"/>
        <charset val="134"/>
      </rPr>
      <t>&lt;&lt; 在此处输入所需耗材位通道数量</t>
    </r>
    <r>
      <rPr>
        <b/>
        <i/>
        <sz val="10"/>
        <color rgb="FFFFFFFF"/>
        <rFont val="Calibri"/>
        <charset val="134"/>
      </rPr>
      <t xml:space="preserve">
      (Bom不能编辑需要修改的请另存或下载后操作)</t>
    </r>
  </si>
  <si>
    <t>ERCF</t>
  </si>
  <si>
    <t>ERCT</t>
  </si>
  <si>
    <t>ERF</t>
  </si>
  <si>
    <r>
      <rPr>
        <b/>
        <sz val="10"/>
        <color rgb="FFFFFFFF"/>
        <rFont val="Calibri"/>
        <charset val="134"/>
      </rPr>
      <t>工具头</t>
    </r>
    <r>
      <rPr>
        <b/>
        <sz val="10"/>
        <color rgb="FFFFFFFF"/>
        <rFont val="Calibri"/>
        <charset val="134"/>
      </rPr>
      <t xml:space="preserve">
传感器</t>
    </r>
  </si>
  <si>
    <t>合计</t>
  </si>
  <si>
    <t>合计(v1.1升级)</t>
  </si>
  <si>
    <t>长度</t>
  </si>
  <si>
    <t>全新构建</t>
  </si>
  <si>
    <t>v1.1 升级</t>
  </si>
  <si>
    <r>
      <rPr>
        <i/>
        <sz val="10"/>
        <color rgb="FF000000"/>
        <rFont val="Calibri"/>
        <charset val="134"/>
      </rPr>
      <t>耗材</t>
    </r>
    <r>
      <rPr>
        <i/>
        <sz val="10"/>
        <color rgb="FF000000"/>
        <rFont val="Calibri"/>
        <charset val="134"/>
      </rPr>
      <t xml:space="preserve">
缓冲器</t>
    </r>
  </si>
  <si>
    <r>
      <rPr>
        <i/>
        <sz val="10"/>
        <color rgb="FF000000"/>
        <rFont val="Calibri"/>
        <charset val="134"/>
      </rPr>
      <t>工具头</t>
    </r>
    <r>
      <rPr>
        <i/>
        <sz val="10"/>
        <color rgb="FF000000"/>
        <rFont val="Calibri"/>
        <charset val="134"/>
      </rPr>
      <t xml:space="preserve">
切刀</t>
    </r>
  </si>
  <si>
    <t>购买网址</t>
  </si>
  <si>
    <t>价格</t>
  </si>
  <si>
    <t>部件名称</t>
  </si>
  <si>
    <t>规格&amp;说明</t>
  </si>
  <si>
    <t>备注[官方翻译]</t>
  </si>
  <si>
    <t>电气</t>
  </si>
  <si>
    <t>35步进电机 厚度28mm 
NEMA14 Motor 14HS11-1004S</t>
  </si>
  <si>
    <t>1.8° 12.5Ncm/17.7oz.in 1A
【也可以使用42电机，对长度没什么要求，】
【42电机手头有闲置的可以不用买】
【不同电机电机固定结构件不同】</t>
  </si>
  <si>
    <r>
      <rPr>
        <u/>
        <sz val="10"/>
        <color rgb="FF175CEB"/>
        <rFont val="Calibri"/>
        <charset val="134"/>
      </rPr>
      <t>https://item.taobao.com/item.htm?spm=a21n57.1.0.0.7547523ch9k7Wv&amp;id=15168111895&amp;ns=1&amp;abbucket=2#detail</t>
    </r>
    <r>
      <rPr>
        <u/>
        <sz val="10"/>
        <color rgb="FF175CEB"/>
        <rFont val="宋体"/>
        <charset val="134"/>
      </rPr>
      <t xml:space="preserve">
https://item.taobao.com/item.htm?abbucket=2&amp;id=583578061112&amp;ns=1&amp;skuId=4098155922144&amp;spm=a21n57.1.0.0.6903523c48KRhH</t>
    </r>
  </si>
  <si>
    <t>35HS2808A4E
LDO、Moons 或 OEM 同等产品。还可以安装 NEMA 17 齿轮步进器作为替代。低旋转质量优选用于以高达 300mm/s 的速度送丝，例如LDO-35STH28-1004AC3DT。</t>
  </si>
  <si>
    <t>42步进电机厚度20mm 
NEMA17 Motor 17HS08-1004S</t>
  </si>
  <si>
    <t>1.8° 16Ncm/22.7oz.in 1A
建议购买第一个链接中的这种推荐引线款，
因为空间余地有限</t>
  </si>
  <si>
    <r>
      <rPr>
        <u/>
        <sz val="10"/>
        <color rgb="FF175CEB"/>
        <rFont val="Calibri"/>
        <charset val="134"/>
      </rPr>
      <t>https://item.taobao.com/item.htm?spm=a21n57.1.0.0.7547523ch9k7Wv&amp;id=670132250118&amp;ns=1&amp;abbucket=2#detail</t>
    </r>
    <r>
      <rPr>
        <u/>
        <sz val="10"/>
        <color rgb="FF175CEB"/>
        <rFont val="宋体"/>
        <charset val="134"/>
      </rPr>
      <t xml:space="preserve">
https://item.taobao.com/item.htm?spm=a21n57.1.0.0.7547523ch9k7Wv&amp;id=666247736219&amp;ns=1&amp;abbucket=2#detail</t>
    </r>
  </si>
  <si>
    <t>LDO, Moons or OEM 等效 pancake style stepper. e.g. LDO-42STH20-1004ASHVRN.</t>
  </si>
  <si>
    <t>MG90S 舵机
or Savox SH-0255MG 舵机 
(官方推荐后者但贵，200左右软妹币)</t>
  </si>
  <si>
    <r>
      <rPr>
        <sz val="11"/>
        <color rgb="FF000000"/>
        <rFont val="Calibri"/>
        <charset val="134"/>
      </rPr>
      <t xml:space="preserve">买180度舵机
要求扭矩不小于 1.8kg/cm @ 4.8V
</t>
    </r>
    <r>
      <rPr>
        <b/>
        <sz val="11"/>
        <color rgb="FF000000"/>
        <rFont val="Calibri"/>
        <charset val="134"/>
      </rPr>
      <t>MG90S:</t>
    </r>
    <r>
      <rPr>
        <sz val="11"/>
        <color rgb="FF000000"/>
        <rFont val="Calibri"/>
        <charset val="134"/>
      </rPr>
      <t xml:space="preserve"> 22.6x28.5x12mm 17.65Ncm | 1.8kg/cm | 24.9oz.in @ 4.8v
</t>
    </r>
    <r>
      <rPr>
        <b/>
        <sz val="11"/>
        <color rgb="FF000000"/>
        <rFont val="Calibri"/>
        <charset val="134"/>
      </rPr>
      <t xml:space="preserve">SH-0255MG or SH-0255MGP </t>
    </r>
    <r>
      <rPr>
        <sz val="11"/>
        <color rgb="FF000000"/>
        <rFont val="Calibri"/>
        <charset val="134"/>
      </rPr>
      <t>(newer)</t>
    </r>
    <r>
      <rPr>
        <b/>
        <sz val="11"/>
        <color rgb="FF000000"/>
        <rFont val="Calibri"/>
        <charset val="134"/>
      </rPr>
      <t>:</t>
    </r>
    <r>
      <rPr>
        <sz val="11"/>
        <color rgb="FF000000"/>
        <rFont val="Calibri"/>
        <charset val="134"/>
      </rPr>
      <t xml:space="preserve"> 22.8x29.4x12mm 31Ncm | 3.1kg/cm | 43.1oz.in @ 4.8v</t>
    </r>
  </si>
  <si>
    <r>
      <rPr>
        <u/>
        <sz val="10"/>
        <color rgb="FF175CEB"/>
        <rFont val="Calibri"/>
        <charset val="134"/>
      </rPr>
      <t>https://detail.tmall.com/item.htm?abbucket=2&amp;id=678825663279&amp;ns=1&amp;skuId=5015724104415&amp;spm=a21n57.1.0.0.7547523ch9k7Wv</t>
    </r>
    <r>
      <rPr>
        <u/>
        <sz val="10"/>
        <color rgb="FF175CEB"/>
        <rFont val="Calibri"/>
        <charset val="134"/>
      </rPr>
      <t xml:space="preserve">
https://item.taobao.com/item.htm?spm=a21n57.1.0.0.13bf523caFv6F2&amp;id=540728409860&amp;ns=1&amp;abbucket=13#detail</t>
    </r>
  </si>
  <si>
    <t>Savox 是推荐的“Gucci”伺服选项，比 Towerpro 和克隆选项具有更大的扭矩和保持力。伺服系统还需要良好的 5v 电源来实现最大扭矩，这对于具有标准 1A 线性 7805 稳压器的旧版 ERCF Easy BRD MCU 来说可能很困难。</t>
  </si>
  <si>
    <t>Binky编码器</t>
  </si>
  <si>
    <t>ERCF 的定制设计可克服原始 TCRT5000 红外传感器的限制和不好设置的问题</t>
  </si>
  <si>
    <t>可以自行打板贴片，不想打板的可以买下面的商家改版或闲鱼找我购买</t>
  </si>
  <si>
    <r>
      <rPr>
        <sz val="11"/>
        <color rgb="FF000000"/>
        <rFont val="Calibri"/>
        <charset val="134"/>
      </rPr>
      <t>Binky</t>
    </r>
    <r>
      <rPr>
        <sz val="11"/>
        <color rgb="FF000000"/>
        <rFont val="Calibri"/>
        <charset val="134"/>
      </rPr>
      <t xml:space="preserve"> 是</t>
    </r>
    <r>
      <rPr>
        <sz val="11"/>
        <color rgb="FF000000"/>
        <rFont val="Calibri"/>
        <charset val="134"/>
      </rPr>
      <t xml:space="preserve"> mneuhaus</t>
    </r>
    <r>
      <rPr>
        <sz val="11"/>
        <color rgb="FF000000"/>
        <rFont val="Calibri"/>
        <charset val="134"/>
      </rPr>
      <t xml:space="preserve"> 的开源设计。您可以从列出的供应商之一购买它，也可以使用</t>
    </r>
    <r>
      <rPr>
        <sz val="11"/>
        <color rgb="FF000000"/>
        <rFont val="Calibri"/>
        <charset val="134"/>
      </rPr>
      <t xml:space="preserve"> GitHub</t>
    </r>
    <r>
      <rPr>
        <sz val="11"/>
        <color rgb="FF000000"/>
        <rFont val="Calibri"/>
        <charset val="134"/>
      </rPr>
      <t xml:space="preserve"> 项目中的</t>
    </r>
    <r>
      <rPr>
        <sz val="11"/>
        <color rgb="FF000000"/>
        <rFont val="Calibri"/>
        <charset val="134"/>
      </rPr>
      <t xml:space="preserve"> Gerber</t>
    </r>
    <r>
      <rPr>
        <sz val="11"/>
        <color rgb="FF000000"/>
        <rFont val="Calibri"/>
        <charset val="134"/>
      </rPr>
      <t xml:space="preserve"> 构建您自己的。</t>
    </r>
    <r>
      <rPr>
        <u/>
        <sz val="10"/>
        <color rgb="FF175CEB"/>
        <rFont val="宋体"/>
        <charset val="134"/>
      </rPr>
      <t xml:space="preserve">
https://github.com/mneuhaus/EnragedRabbitProject/tree/main/usermods/Binky </t>
    </r>
  </si>
  <si>
    <r>
      <rPr>
        <u/>
        <sz val="10"/>
        <color rgb="FF175CEB"/>
        <rFont val="宋体"/>
        <charset val="134"/>
      </rPr>
      <t>https://item.taobao.com/item.htm?abbucket=12&amp;id=768043712987&amp;ns=1&amp;spm=a21n57.1.0.0.3c6a523cVQEPOn&amp;skuId=5269658396862</t>
    </r>
    <r>
      <rPr>
        <u/>
        <sz val="10"/>
        <color rgb="FF175CEB"/>
        <rFont val="宋体"/>
        <charset val="134"/>
      </rPr>
      <t xml:space="preserve">
https://detail.tmall.com/item.htm?abbucket=12&amp;id=768200448203&amp;ns=1&amp;spm=a21n57.1.0.0.3c6a523cVQEPOn</t>
    </r>
  </si>
  <si>
    <t>欧姆龙 D2F-5L or D2F-01L 微动开关</t>
  </si>
  <si>
    <t xml:space="preserve">微动开关
[奢侈的选择是工具头用2个一共买3个，还要加缓冲器的8个]
</t>
  </si>
  <si>
    <r>
      <rPr>
        <u/>
        <sz val="10"/>
        <color rgb="FF175CEB"/>
        <rFont val="宋体"/>
        <charset val="134"/>
      </rPr>
      <t>https://item.taobao.com/item.htm?spm=a21n57.1.0.0.7547523ch9k7Wv&amp;id=548816603618&amp;ns=1&amp;abbucket=2#detail</t>
    </r>
  </si>
  <si>
    <t>Neopixel 灯珠(用于ERCT可选)</t>
  </si>
  <si>
    <t>RGBW or RGB. 
Can also use Neopixel for ERCF LED Apron
[前后灯都推荐买这个]</t>
  </si>
  <si>
    <r>
      <rPr>
        <u/>
        <sz val="10"/>
        <color rgb="FF175CEB"/>
        <rFont val="宋体"/>
        <charset val="134"/>
      </rPr>
      <t>https://item.taobao.com/item.htm?spm=a1z09.2.0.0.4bcd2e8djg5eRR&amp;id=537759695575&amp;_u=a34mt67192f3</t>
    </r>
  </si>
  <si>
    <t>用于 LEDs 和 微动开关的线缆</t>
  </si>
  <si>
    <t>首选 22-24awg 硅胶线/特氟龙线。
对应0.2平方~0.3平方
[推荐买三色，各买1米]</t>
  </si>
  <si>
    <r>
      <rPr>
        <u/>
        <sz val="10"/>
        <color rgb="FF175CEB"/>
        <rFont val="宋体"/>
        <charset val="134"/>
      </rPr>
      <t>https://detail.tmall.com/item.htm?abbucket=2&amp;id=736162732946&amp;ns=1&amp;skuId=5356577026282&amp;spm=a21n57.1.0.0.6b5b523cacmiLX</t>
    </r>
  </si>
  <si>
    <t>WS2812 用于 ERCF LED 围裙的 LED 灯条 (可选)</t>
  </si>
  <si>
    <r>
      <rPr>
        <sz val="11"/>
        <color rgb="FF000000"/>
        <rFont val="Calibri"/>
        <charset val="134"/>
      </rPr>
      <t>切成单独的 LED
[买链接中60灯珠的2812幻彩裸板白板 10mm宽]
[</t>
    </r>
    <r>
      <rPr>
        <b/>
        <sz val="11"/>
        <color rgb="FFFF0000"/>
        <rFont val="Calibri"/>
        <charset val="134"/>
      </rPr>
      <t>不推荐买这个</t>
    </r>
    <r>
      <rPr>
        <sz val="11"/>
        <color rgb="FF000000"/>
        <rFont val="Calibri"/>
        <charset val="134"/>
      </rPr>
      <t>，推荐用上面的neopixel，有辅助工具，好焊接，这个灯条焊接不好控制距离）
后期会出pcb版本的，不急的话可以等等这个</t>
    </r>
  </si>
  <si>
    <t>1 meter</t>
  </si>
  <si>
    <r>
      <rPr>
        <u/>
        <sz val="10"/>
        <color rgb="FF175CEB"/>
        <rFont val="宋体"/>
        <charset val="134"/>
      </rPr>
      <t>https://detail.tmall.com/item.htm?abbucket=16&amp;id=672774081874&amp;ns=1&amp;skuId=4846913485237&amp;spm=a21n57.1.0.0.2586523cypzm6p</t>
    </r>
  </si>
  <si>
    <t>后期会出pcb版本的，不急的话可以等等这个</t>
  </si>
  <si>
    <t>机械零部件</t>
  </si>
  <si>
    <r>
      <rPr>
        <b/>
        <i/>
        <sz val="11"/>
        <color rgb="FF000000"/>
        <rFont val="Calibri"/>
        <charset val="134"/>
      </rPr>
      <t>n</t>
    </r>
    <r>
      <rPr>
        <sz val="11"/>
        <color rgb="FF000000"/>
        <rFont val="Calibri"/>
        <charset val="134"/>
      </rPr>
      <t xml:space="preserve"> x Bondtech 
/ BMG 挤出机齿轮</t>
    </r>
  </si>
  <si>
    <t># Filament Gates + 1
不要买成BMG齿轮套装，仅需要挤出齿轮部分</t>
  </si>
  <si>
    <r>
      <rPr>
        <u/>
        <sz val="10"/>
        <color rgb="FF175CEB"/>
        <rFont val="Calibri"/>
        <charset val="134"/>
      </rPr>
      <t>https://item.taobao.com/item.htm?spm=a21n57.1.0.0.7547523ch9k7Wv&amp;id=652071920225&amp;ns=1&amp;abbucket=2#detail</t>
    </r>
    <r>
      <rPr>
        <u/>
        <sz val="10"/>
        <color rgb="FF175CEB"/>
        <rFont val="宋体"/>
        <charset val="134"/>
      </rPr>
      <t xml:space="preserve">
https://detail.1688.com/offer/652510461934.html?spm=a26352.13672862.offerlist.184.5e3f1fc7P7Txpg</t>
    </r>
  </si>
  <si>
    <t>不需要硬化刚涂层，“足够好”就可以满足我们的目的。</t>
  </si>
  <si>
    <t>2020型材</t>
  </si>
  <si>
    <t>根据耗材块的数量可变长度，
需要定制切割，也可以自己切割</t>
  </si>
  <si>
    <r>
      <rPr>
        <u/>
        <sz val="10"/>
        <color rgb="FF175CEB"/>
        <rFont val="Calibri"/>
        <charset val="134"/>
      </rPr>
      <t>可以去嘉立创fa下单，目前新人31-30卷可以白嫖</t>
    </r>
    <r>
      <rPr>
        <u/>
        <sz val="10"/>
        <color rgb="FF175CEB"/>
        <rFont val="Calibri"/>
        <charset val="134"/>
      </rPr>
      <t xml:space="preserve">
https://item.taobao.com/item.htm?spm=a1z10.5-c-s.w4002-23166866492.13.991544d5HXhU9Z&amp;id=610844048816</t>
    </r>
  </si>
  <si>
    <t>8mm 光轴</t>
  </si>
  <si>
    <t>根据耗材块的数量可变长度，
需要定制切割，
也可以自己切割尺寸不用太精准有螺钉紧定</t>
  </si>
  <si>
    <r>
      <rPr>
        <u/>
        <sz val="10"/>
        <color rgb="FF175CEB"/>
        <rFont val="Calibri"/>
        <charset val="134"/>
      </rPr>
      <t>https://item.taobao.com/item.htm?spm=a21n57.1.0.0.36f2523c4D2bC5&amp;id=722227946091&amp;ns=1&amp;abbucket=13#detail</t>
    </r>
    <r>
      <rPr>
        <u/>
        <sz val="10"/>
        <color rgb="FF175CEB"/>
        <rFont val="Calibri"/>
        <charset val="134"/>
      </rPr>
      <t xml:space="preserve">
有的卖家不给切的话，也可以去嘉立创FA商城买，目前新人31-30卷可以白嫖</t>
    </r>
  </si>
  <si>
    <t>如果从 ERCF v1.x 升级，您将需要新的更长的 8mm 杆。如果您无法快速获取它们，您可以通过暂时将推车数量减少 1 辆来继续构建。获取不锈钢杆！</t>
  </si>
  <si>
    <t>5mm D型切割轴</t>
  </si>
  <si>
    <t>根据耗材块的数量可变长度，
需要定制切割，尺寸不用太精准
牛人可以买光轴[软轴]然后打磨一下挤出齿轮固定的地方，或者直接用电螺纹胶</t>
  </si>
  <si>
    <r>
      <rPr>
        <u/>
        <sz val="10"/>
        <color rgb="FF175CEB"/>
        <rFont val="宋体"/>
        <charset val="134"/>
      </rPr>
      <t>https://item.taobao.com/item.htm?_u=52abs70vcebf&amp;id=672677195776&amp;skuId=5262230693447&amp;spm=a1z09.2.0.0.55ab2e8dAuJS2C</t>
    </r>
  </si>
  <si>
    <t>如果从 ERCF v1.x 升级，您可以使用相同长度的 D-Cut 轴进行构建。 POWGE 拥有不同长度的预制 D 型切割棒，但也可以购买普通 5 毫米库存，并自行测量和研磨/锉削 BMG 紧定螺钉的切口。</t>
  </si>
  <si>
    <t>切割刀片 #4</t>
  </si>
  <si>
    <t>雕刻刀上用的</t>
  </si>
  <si>
    <r>
      <rPr>
        <u/>
        <sz val="10"/>
        <color rgb="FF175CEB"/>
        <rFont val="宋体"/>
        <charset val="134"/>
      </rPr>
      <t>https://item.taobao.com/item.htm?_u=j2abs70v443c&amp;id=657947543382&amp;skuId=4740058460529&amp;spm=a1z09.2.0.0.7a682e8dh5GtrV</t>
    </r>
  </si>
  <si>
    <t>LM8UU 轴承 or RJ4JP-01-08</t>
  </si>
  <si>
    <t>8mm 轴承
LM8UU 便宜很多</t>
  </si>
  <si>
    <r>
      <rPr>
        <u/>
        <sz val="10"/>
        <color rgb="FF175CEB"/>
        <rFont val="Calibri"/>
        <charset val="134"/>
      </rPr>
      <t>https://item.taobao.com/item.htm?spm=a21n57.1.0.0.64ef523cLUCoC6&amp;id=719277819436&amp;ns=1&amp;abbucket=13#detail</t>
    </r>
    <r>
      <rPr>
        <u/>
        <sz val="10"/>
        <color rgb="FF175CEB"/>
        <rFont val="Calibri"/>
        <charset val="134"/>
      </rPr>
      <t xml:space="preserve">
https://item.taobao.com/item.htm?spm=a21n57.1.0.0.64ef523c0vKo4A&amp;id=544346411000&amp;ns=1&amp;abbucket=2#detail</t>
    </r>
  </si>
  <si>
    <t>MR608ZZ 轴承</t>
  </si>
  <si>
    <t>MR是微型轴承的意思，
买608ZZ即可</t>
  </si>
  <si>
    <r>
      <rPr>
        <u/>
        <sz val="10"/>
        <color rgb="FF175CEB"/>
        <rFont val="宋体"/>
        <charset val="134"/>
      </rPr>
      <t>https://item.taobao.com/item.htm?spm=a1z10.3-c.w4002-23539815261.9.35476c37WF8j0D&amp;id=676927207392</t>
    </r>
  </si>
  <si>
    <t>V623ZZ or 623ZZ 轴承</t>
  </si>
  <si>
    <t>建议选择 V623ZZ（V 型槽），
如果 V 型槽难以采购，则可以选择扁平 623ZZ</t>
  </si>
  <si>
    <r>
      <rPr>
        <u/>
        <sz val="10"/>
        <color rgb="FF175CEB"/>
        <rFont val="宋体"/>
        <charset val="134"/>
      </rPr>
      <t>https://detail.tmall.com/item.htm?abbucket=13&amp;id=747719638365&amp;ns=1&amp;skuId=5324882554973&amp;spm=a21n57.1.0.0.4d92523cmiTGos</t>
    </r>
  </si>
  <si>
    <t>Fushi 有一款很棒的铬钢版本的 v623ZZ，但价格稍贵一些。</t>
  </si>
  <si>
    <t>MR85ZZ 轴承</t>
  </si>
  <si>
    <t>最少数量：
变速箱需要 3 个轴承 + 每 3 个耗材块需要一个
不嫌多可以每个耗材块1个，一共3+8=11</t>
  </si>
  <si>
    <r>
      <rPr>
        <u/>
        <sz val="10"/>
        <color rgb="FF175CEB"/>
        <rFont val="宋体"/>
        <charset val="134"/>
      </rPr>
      <t>https://item.taobao.com/item.htm?spm=a21n57.1.0.0.5acf523cEd6GnC&amp;id=624566431771&amp;ns=1&amp;abbucket=13#detail</t>
    </r>
  </si>
  <si>
    <t>它设计用于将轴承安装在每个耗材块或每隔一个块中。至少每 3 个耗材块。</t>
  </si>
  <si>
    <t>紧固件</t>
  </si>
  <si>
    <t>M2x6mm 或 M2x8mm 自攻螺丝</t>
  </si>
  <si>
    <t>将舵机安装到铰接式安装座上（不能太长）
舵机应该有送可能不用买，过长可以剪短</t>
  </si>
  <si>
    <r>
      <rPr>
        <u/>
        <sz val="10"/>
        <color rgb="FF175CEB"/>
        <rFont val="宋体"/>
        <charset val="134"/>
      </rPr>
      <t>https://detail.tmall.com/item.htm?abbucket=2&amp;id=534283501872&amp;ns=1&amp;skuId=4482863945571&amp;spm=a21n57.1.0.0.7731523cTHxCGI</t>
    </r>
  </si>
  <si>
    <t>M2x8mm 自攻螺丝</t>
  </si>
  <si>
    <t>缓冲器上微动开关的螺钉</t>
  </si>
  <si>
    <r>
      <rPr>
        <u/>
        <sz val="10"/>
        <color rgb="FF175CEB"/>
        <rFont val="宋体"/>
        <charset val="134"/>
      </rPr>
      <t>https://detail.tmall.com/item.htm?abbucket=13&amp;id=589962569524&amp;rn=4d1dc325274158da96becb5b7068465d&amp;skuId=4964771930961&amp;spm=a1z10.3-b.w4011-14789405706.91.f2eb37bapsicZG</t>
    </r>
  </si>
  <si>
    <t>M2x10mm 自攻螺丝</t>
  </si>
  <si>
    <t>Bom里面没包含，但是工具头固定微动要用</t>
  </si>
  <si>
    <r>
      <rPr>
        <u/>
        <sz val="10"/>
        <color rgb="FF175CEB"/>
        <rFont val="宋体"/>
        <charset val="134"/>
      </rPr>
      <t>https://detail.tmall.com/item.htm?abbucket=13&amp;id=589962569524&amp;rn=4d1dc325274158da96becb5b7068465d&amp;skuId=4964771930951&amp;spm=a1z10.3-b.w4011-14789405706.91.f2eb37bapsicZG</t>
    </r>
  </si>
  <si>
    <t>M2x8mm SHCS 或 M2x10mm SHCS</t>
  </si>
  <si>
    <r>
      <rPr>
        <sz val="11"/>
        <color rgb="FF000000"/>
        <rFont val="Calibri"/>
        <charset val="134"/>
      </rPr>
      <t>普通螺丝垫片螺母类随便买，使用量少且零散，尽量买包邮的，也可以去1688(下同)</t>
    </r>
    <r>
      <rPr>
        <sz val="11"/>
        <color rgb="FF000000"/>
        <rFont val="Calibri"/>
        <charset val="134"/>
      </rPr>
      <t xml:space="preserve">
闲麻烦可以找UP购买螺丝包</t>
    </r>
    <r>
      <rPr>
        <sz val="11"/>
        <color rgb="FF000000"/>
        <rFont val="Calibri"/>
        <charset val="134"/>
      </rPr>
      <t xml:space="preserve">
【闲鱼】</t>
    </r>
    <r>
      <rPr>
        <u/>
        <sz val="10"/>
        <color rgb="FF175CEB"/>
        <rFont val="Calibri"/>
        <charset val="134"/>
      </rPr>
      <t>https://m.tb.cn/h.5KOwSPN?tk=QZHTW78JrCf</t>
    </r>
    <r>
      <rPr>
        <sz val="11"/>
        <color rgb="FF000000"/>
        <rFont val="Calibri"/>
        <charset val="134"/>
      </rPr>
      <t xml:space="preserve"> CZ0001</t>
    </r>
    <r>
      <rPr>
        <sz val="11"/>
        <color rgb="FF000000"/>
        <rFont val="Calibri"/>
        <charset val="134"/>
      </rPr>
      <t xml:space="preserve"> 「我在闲鱼发布了【兔子多色V2</t>
    </r>
    <r>
      <rPr>
        <sz val="11"/>
        <color rgb="FF000000"/>
        <rFont val="Calibri"/>
        <charset val="134"/>
      </rPr>
      <t xml:space="preserve"> 螺丝懒人包</t>
    </r>
    <r>
      <rPr>
        <sz val="11"/>
        <color rgb="FF000000"/>
        <rFont val="Calibri"/>
        <charset val="134"/>
      </rPr>
      <t xml:space="preserve"> 螺丝包】」</t>
    </r>
    <r>
      <rPr>
        <sz val="11"/>
        <color rgb="FF000000"/>
        <rFont val="Calibri"/>
        <charset val="134"/>
      </rPr>
      <t xml:space="preserve">
点击链接直接打开</t>
    </r>
  </si>
  <si>
    <t>M2.5x16 SHCS</t>
  </si>
  <si>
    <t>M3热熔土八螺母 (M3x5x4mm)</t>
  </si>
  <si>
    <t>Voron标准热熔螺母</t>
  </si>
  <si>
    <r>
      <rPr>
        <u/>
        <sz val="10"/>
        <color rgb="FF175CEB"/>
        <rFont val="宋体"/>
        <charset val="134"/>
      </rPr>
      <t>https://detail.tmall.com/item.htm?abbucket=13&amp;id=691362839974&amp;ns=1&amp;spm=a21n57.1.0.0.36f2523c4D2bC5&amp;skuId=5085575338851</t>
    </r>
  </si>
  <si>
    <t>M3x3mm 紧定螺钉</t>
  </si>
  <si>
    <r>
      <rPr>
        <u/>
        <sz val="10"/>
        <color rgb="FF175CEB"/>
        <rFont val="宋体"/>
        <charset val="134"/>
      </rPr>
      <t>https://detail.tmall.com/item.htm?ali_refid=a3_430582_1006:1151123679:N:VTUGGJf8/y5hudH61mNpyg==:fca75a3cb5614272427a15315cd2000e&amp;ali_trackid=1_fca75a3cb5614272427a15315cd2000e&amp;id=601612411793&amp;skuId=5143311514323&amp;spm=a21n57.1.0.0</t>
    </r>
  </si>
  <si>
    <t>M3x6mm SHCS</t>
  </si>
  <si>
    <r>
      <rPr>
        <sz val="11"/>
        <color theme="1"/>
        <rFont val="Calibri"/>
        <charset val="134"/>
      </rPr>
      <t xml:space="preserve">M3x8mm </t>
    </r>
    <r>
      <rPr>
        <b/>
        <sz val="11"/>
        <color theme="1"/>
        <rFont val="Calibri"/>
        <charset val="134"/>
      </rPr>
      <t>BHCS</t>
    </r>
  </si>
  <si>
    <r>
      <rPr>
        <sz val="11"/>
        <color theme="1"/>
        <rFont val="Calibri"/>
        <charset val="134"/>
      </rPr>
      <t xml:space="preserve">M3x8mm </t>
    </r>
    <r>
      <rPr>
        <b/>
        <sz val="11"/>
        <color theme="1"/>
        <rFont val="Calibri"/>
        <charset val="134"/>
      </rPr>
      <t>FHCS</t>
    </r>
  </si>
  <si>
    <t>用于电缆链的平头沉头螺钉。还可以使用 BHCS 或 SHCS，因为链条中只有几根电线。</t>
  </si>
  <si>
    <t>M3x8mm SHCS</t>
  </si>
  <si>
    <t>M3x12mm SHCS</t>
  </si>
  <si>
    <t>M3x16mm SHCS</t>
  </si>
  <si>
    <r>
      <rPr>
        <sz val="11"/>
        <color theme="1"/>
        <rFont val="Calibri"/>
        <charset val="134"/>
      </rPr>
      <t xml:space="preserve">M3x16mm </t>
    </r>
    <r>
      <rPr>
        <b/>
        <sz val="11"/>
        <color theme="1"/>
        <rFont val="Calibri"/>
        <charset val="134"/>
      </rPr>
      <t>BHCS</t>
    </r>
  </si>
  <si>
    <t>SHCS 也可以</t>
  </si>
  <si>
    <r>
      <rPr>
        <sz val="11"/>
        <color theme="1"/>
        <rFont val="Calibri"/>
        <charset val="134"/>
      </rPr>
      <t xml:space="preserve">M3x20mm </t>
    </r>
    <r>
      <rPr>
        <b/>
        <sz val="11"/>
        <color theme="1"/>
        <rFont val="Calibri"/>
        <charset val="134"/>
      </rPr>
      <t>FHCS</t>
    </r>
  </si>
  <si>
    <t>M3x20mm SHCS</t>
  </si>
  <si>
    <t>M3x25mm SHCS</t>
  </si>
  <si>
    <t>M3x40mm SHCS</t>
  </si>
  <si>
    <t>M3 弹性螺母</t>
  </si>
  <si>
    <t>欧标钢珠弹性螺母
还可以使用船型螺母代替，便宜很多</t>
  </si>
  <si>
    <r>
      <rPr>
        <u/>
        <sz val="10"/>
        <color rgb="FF175CEB"/>
        <rFont val="宋体"/>
        <charset val="134"/>
      </rPr>
      <t>https://item.taobao.com/item.htm?spm=a21n57.1.0.0.36f2523c4D2bC5&amp;id=584862275814&amp;ns=1&amp;abbucket=13#detail</t>
    </r>
  </si>
  <si>
    <t>M3 垫片</t>
  </si>
  <si>
    <t>0.5mm厚度的</t>
  </si>
  <si>
    <r>
      <rPr>
        <u/>
        <sz val="10"/>
        <color rgb="FF175CEB"/>
        <rFont val="宋体"/>
        <charset val="134"/>
      </rPr>
      <t>https://detail.tmall.com/item.htm?abbucket=2&amp;id=742962299789&amp;ns=1&amp;skuId=5121474500543&amp;spm=a21n57.1.0.0.7731523cTHxCGI</t>
    </r>
  </si>
  <si>
    <t>M3 螺母 DIN934</t>
  </si>
  <si>
    <r>
      <rPr>
        <u/>
        <sz val="10"/>
        <color rgb="FF175CEB"/>
        <rFont val="宋体"/>
        <charset val="134"/>
      </rPr>
      <t>https://detail.tmall.com/item.htm?abbucket=2&amp;id=732782233011&amp;ns=1&amp;spm=a21n57.1.0.0.7731523cTHxCGI&amp;skuId=5070128196629</t>
    </r>
  </si>
  <si>
    <t>M5x30mm BHCS</t>
  </si>
  <si>
    <t>M5x16mm BHCS</t>
  </si>
  <si>
    <t>M5 尼龙锁紧螺母</t>
  </si>
  <si>
    <r>
      <rPr>
        <u/>
        <sz val="10"/>
        <color rgb="FF175CEB"/>
        <rFont val="Calibri"/>
        <charset val="134"/>
      </rPr>
      <t>https://detail.tmall.com/item.htm?abbucket=13&amp;id=678998355410&amp;ns=1&amp;spm=a21n57.1.0.0.36f2523c4D2bC5&amp;skuId=4871198025956</t>
    </r>
  </si>
  <si>
    <t>传动</t>
  </si>
  <si>
    <t>GT2 20T (6mm 宽) 同步轮 (5mm 孔径)</t>
  </si>
  <si>
    <t>[链接中好品质(20齿内孔5mm高16)带宽6]</t>
  </si>
  <si>
    <r>
      <rPr>
        <u/>
        <sz val="10"/>
        <color rgb="FF175CEB"/>
        <rFont val="宋体"/>
        <charset val="134"/>
      </rPr>
      <t>https://item.taobao.com/item.htm?spm=a21n57.1.0.0.7547523ch9k7Wv&amp;id=625483500699&amp;ns=1&amp;abbucket=2#detail</t>
    </r>
  </si>
  <si>
    <t>GT2 20T (6mm 宽) 带齿惰轮 (5mm 孔径)</t>
  </si>
  <si>
    <t>[链接中20齿内孔5带齿带宽6mm]</t>
  </si>
  <si>
    <r>
      <rPr>
        <u/>
        <sz val="10"/>
        <color rgb="FF175CEB"/>
        <rFont val="宋体"/>
        <charset val="134"/>
      </rPr>
      <t>https://item.taobao.com/item.htm?spm=2013.1.0.0.54046e95Pyqnqv&amp;id=669801656869&amp;scm=1007.12144.97955.42296_0_0&amp;pvid=fb29ae6f-1852-40d1-977f-f9374ef8d5cd&amp;utparam=%7B%22x_hestia_source%22%3A%2242296%22%2C%22x_object_type%22%3A%22item%22%2C%22x_hestia_subsource%22%3A%22default%22%2C%22x_mt%22%3A0%2C%22x_src%22%3A%2242296%22%2C%22x_pos%22%3A1%2C%22wh_pid%22%3A-1%2C%22x_pvid%22%3A%22fb29ae6f-1852-40d1-977f-f9374ef8d5cd%22%2C%22scm%22%3A%221007.12144.97955.42296_0_0%22%2C%22x_object_id%22%3A669801656869%7D</t>
    </r>
  </si>
  <si>
    <t>GT2 开式皮带 6mm宽</t>
  </si>
  <si>
    <r>
      <rPr>
        <sz val="11"/>
        <color rgb="FF000000"/>
        <rFont val="Calibri"/>
        <charset val="134"/>
      </rPr>
      <t xml:space="preserve">根据耗材块的数量变化而不同.
</t>
    </r>
    <r>
      <rPr>
        <b/>
        <sz val="11"/>
        <color rgb="FF000000"/>
        <rFont val="Calibri"/>
        <charset val="134"/>
      </rPr>
      <t>最小长度:</t>
    </r>
    <r>
      <rPr>
        <sz val="11"/>
        <color rgb="FF000000"/>
        <rFont val="Calibri"/>
        <charset val="134"/>
      </rPr>
      <t xml:space="preserve"> (GT2 180° arc length (20) + 57.4  + (Blocks * Cart Width)) * 2</t>
    </r>
  </si>
  <si>
    <r>
      <rPr>
        <u/>
        <sz val="10"/>
        <color rgb="FF175CEB"/>
        <rFont val="宋体"/>
        <charset val="134"/>
      </rPr>
      <t>https://detail.1688.com/offer/697037607647.html</t>
    </r>
    <r>
      <rPr>
        <u/>
        <sz val="10"/>
        <color rgb="FF175CEB"/>
        <rFont val="Calibri"/>
        <charset val="134"/>
      </rPr>
      <t xml:space="preserve">
https://item.taobao.com/item.htm?spm=a1z09.2.0.0.51e02e8dwXmO4c&amp;id=675029662723&amp;_u=r2abs70v352b</t>
    </r>
  </si>
  <si>
    <t>1688 科迪店铺新客户有优惠
最小购买长度为1米。升级时需要更长的GT2皮带。</t>
  </si>
  <si>
    <t>GT2 皮带环 (6mm 宽) - 188mm</t>
  </si>
  <si>
    <r>
      <rPr>
        <u/>
        <sz val="10"/>
        <color rgb="FF175CEB"/>
        <rFont val="宋体"/>
        <charset val="134"/>
      </rPr>
      <t>https://item.taobao.com/item.htm?spm=a1z09.2.0.0.51e02e8dwXmO4c&amp;id=675029662723&amp;_u=r2abs70v352b</t>
    </r>
  </si>
  <si>
    <t>杂项</t>
  </si>
  <si>
    <t>2.7mm宽扎带</t>
  </si>
  <si>
    <r>
      <rPr>
        <u/>
        <sz val="10"/>
        <color rgb="FF175CEB"/>
        <rFont val="宋体"/>
        <charset val="134"/>
      </rPr>
      <t>https://detail.tmall.com/item.htm?abbucket=2&amp;id=579904819530&amp;ns=1&amp;skuId=5080293180478&amp;spm=a21n57.1.0.0.7547523ch9k7Wv</t>
    </r>
  </si>
  <si>
    <t>买一堆——永远不会太多</t>
  </si>
  <si>
    <t>3x2mm 圆形钕磁铁</t>
  </si>
  <si>
    <t>磁力 大于等于 N35 (比如. N52)</t>
  </si>
  <si>
    <r>
      <rPr>
        <u/>
        <sz val="10"/>
        <color rgb="FF175CEB"/>
        <rFont val="宋体"/>
        <charset val="134"/>
      </rPr>
      <t>https://item.taobao.com/item.htm?spm=a21n57.1.0.0.7731523cTHxCGI&amp;id=734024835540&amp;ns=1&amp;abbucket=2#detail</t>
    </r>
  </si>
  <si>
    <t>5.5 mm 直径钢珠</t>
  </si>
  <si>
    <t>用于配合微动实现耗材检测
工具头双传感器的话共需10个</t>
  </si>
  <si>
    <r>
      <rPr>
        <u/>
        <sz val="10"/>
        <color rgb="FF175CEB"/>
        <rFont val="宋体"/>
        <charset val="134"/>
      </rPr>
      <t>https://detail.tmall.com/item.htm?_u=91rq2ddt7bd6&amp;id=733506147346&amp;skuId=5072073980346&amp;spm=a1z09.2.0.0.4eef2e8dsEG8E7</t>
    </r>
  </si>
  <si>
    <t>6x15mm 压缩弹簧，线径 1mm</t>
  </si>
  <si>
    <t>10mm 至 15mm 长度压缩弹簧
可用BMG挤出机的弹簧
没有的话建议买10mm长的</t>
  </si>
  <si>
    <r>
      <rPr>
        <u/>
        <sz val="10"/>
        <color rgb="FF175CEB"/>
        <rFont val="Calibri"/>
        <charset val="134"/>
      </rPr>
      <t>https://detail.tmall.com/item.htm?_u=91rq2ddt5736&amp;id=610183000226&amp;skuId=4467236179930&amp;spm=a1z09.2.0.0.4eef2e8dsEG8E7</t>
    </r>
  </si>
  <si>
    <t>BMG 套件的弹簧尺寸完美：12x6x1mm。用于预载调节器，微调伺服啮合。</t>
  </si>
  <si>
    <t>0.4x4x15压缩弹簧</t>
  </si>
  <si>
    <t>丝0.4mm；直径4毫米；长度 15mm（来自圆珠笔）</t>
  </si>
  <si>
    <r>
      <rPr>
        <u/>
        <sz val="10"/>
        <color rgb="FF175CEB"/>
        <rFont val="宋体"/>
        <charset val="134"/>
      </rPr>
      <t>https://item.taobao.com/item.htm?spm=a1z09.2.0.0.4eef2e8dsEG8E7&amp;id=738861469680&amp;_u=91rq2ddtdb19</t>
    </r>
  </si>
  <si>
    <t>6x3mm 圆形钕磁铁</t>
  </si>
  <si>
    <t>磁力 大于等于 N35 (推荐. N52)</t>
  </si>
  <si>
    <t>如果升级，可以提取、清除胶水并重复使用现有的磁铁。</t>
  </si>
  <si>
    <t>7X7拖链</t>
  </si>
  <si>
    <r>
      <rPr>
        <u/>
        <sz val="10"/>
        <color rgb="FF175CEB"/>
        <rFont val="宋体"/>
        <charset val="134"/>
      </rPr>
      <t>https://item.taobao.com/item.htm?spm=a21n57.1.0.0.5da7523cmdTgGU&amp;id=574729283766&amp;ns=1&amp;abbucket=13#detail</t>
    </r>
  </si>
  <si>
    <t>调整构建尺寸。 TwoTrees 的标准购买长度为 1 米。</t>
  </si>
  <si>
    <t>ECAS 鲍登夹</t>
  </si>
  <si>
    <t>个人认为没必要买</t>
  </si>
  <si>
    <t>ECAS 鲍登接头</t>
  </si>
  <si>
    <t>如果使用拐弯打印件的话可以少买8个
#找UP闲鱼 0.7元/个，50个包邮</t>
  </si>
  <si>
    <r>
      <rPr>
        <sz val="11"/>
        <color rgb="FF0000FF"/>
        <rFont val="Calibri"/>
        <charset val="134"/>
      </rPr>
      <t>【闲鱼】</t>
    </r>
    <r>
      <rPr>
        <u/>
        <sz val="10"/>
        <color rgb="FF175CEB"/>
        <rFont val="宋体"/>
        <charset val="134"/>
      </rPr>
      <t>https://m.tb.cn/h.5qY8cxx?tk=YLN8W78LkPI</t>
    </r>
    <r>
      <rPr>
        <sz val="11"/>
        <color rgb="FF0000FF"/>
        <rFont val="Calibri"/>
        <charset val="134"/>
      </rPr>
      <t xml:space="preserve"> CZ0001</t>
    </r>
    <r>
      <rPr>
        <sz val="11"/>
        <color rgb="FF0000FF"/>
        <rFont val="Calibri"/>
        <charset val="134"/>
      </rPr>
      <t xml:space="preserve"> 「我在闲鱼发布了【鲍登接头</t>
    </r>
    <r>
      <rPr>
        <sz val="11"/>
        <color rgb="FF0000FF"/>
        <rFont val="Calibri"/>
        <charset val="134"/>
      </rPr>
      <t xml:space="preserve"> Bowden</t>
    </r>
    <r>
      <rPr>
        <sz val="11"/>
        <color rgb="FF0000FF"/>
        <rFont val="Calibri"/>
        <charset val="134"/>
      </rPr>
      <t xml:space="preserve"> ECAS04】」</t>
    </r>
    <r>
      <rPr>
        <sz val="11"/>
        <color rgb="FF0000FF"/>
        <rFont val="Calibri"/>
        <charset val="134"/>
      </rPr>
      <t xml:space="preserve">
点击链接直接打开</t>
    </r>
    <r>
      <rPr>
        <u/>
        <sz val="10"/>
        <color rgb="FF175CEB"/>
        <rFont val="Calibri"/>
        <charset val="134"/>
      </rPr>
      <t xml:space="preserve">
https://item.taobao.com/item.htm?spm=a21n57.1.0.0.5da7523cmdTgGU&amp;id=654102804547&amp;ns=1&amp;abbucket=13#detail</t>
    </r>
  </si>
  <si>
    <t>内径2.5mm 外径4mm PTFE 铁氟龙管用于反向 Bowden【就是滑车到打印头的那一段】
其他地方内径3mm 外径4mm PTFE铁氟龙管（包括ERCT）</t>
  </si>
  <si>
    <t xml:space="preserve">
仅使用正品 PTFE 管（乳白色不透明）
内径2.5的买一米足够
内径3的根据个人情况随意</t>
  </si>
  <si>
    <t>Various</t>
  </si>
  <si>
    <r>
      <rPr>
        <u/>
        <sz val="10"/>
        <color rgb="FF175CEB"/>
        <rFont val="宋体"/>
        <charset val="134"/>
      </rPr>
      <t>https://detail.tmall.com/item.htm?abbucket=13&amp;id=26050880208&amp;ns=1&amp;skuId=46079776441&amp;spm=a21n57.1.0.0.5da7523cmdTgGU</t>
    </r>
  </si>
  <si>
    <t>根据您的布局以及与打印机、耗材缓冲器和干燥盒/线轴的距离进行调整。
注意：请勿使用 FEP 或任何作为透明 PTFE 出售的管道，因为较高的摩擦系数会增加系统上的阻力和负载。</t>
  </si>
  <si>
    <t>螺纹锁紧剂</t>
  </si>
  <si>
    <t>搞打印机的大部分都有，没有的买一下
买中等强度的</t>
  </si>
  <si>
    <r>
      <rPr>
        <u/>
        <sz val="10"/>
        <color rgb="FF175CEB"/>
        <rFont val="宋体"/>
        <charset val="134"/>
      </rPr>
      <t>https://detail.tmall.com/item.htm?_u=92abs70v0260&amp;id=582561747560&amp;skuId=4641920687037&amp;spm=a1z09.2.0.0.dde92e8d4xdS78</t>
    </r>
  </si>
  <si>
    <r>
      <rPr>
        <b/>
        <sz val="14"/>
        <color rgb="FFFFFFFF"/>
        <rFont val="Calibri"/>
        <charset val="134"/>
      </rPr>
      <t>Klipper 兼容 MCU/控制板选项：紧凑型、2 驱动器 MCU 选项</t>
    </r>
    <r>
      <rPr>
        <b/>
        <sz val="14"/>
        <color rgb="FFFF0000"/>
        <rFont val="Calibri"/>
        <charset val="134"/>
      </rPr>
      <t>[选一个，节省的话也可以使用打印机主板剩余接口，不够的再扩展]</t>
    </r>
  </si>
  <si>
    <t>[说明：完全体目前推荐必趣MMB  和Fly家的</t>
  </si>
  <si>
    <t>必趣 BTT MMB CAN V1.0 ERCF 控制板</t>
  </si>
  <si>
    <t>使用 2 个 EZ TMC2209驱动</t>
  </si>
  <si>
    <r>
      <rPr>
        <u/>
        <sz val="10"/>
        <color rgb="FF175CEB"/>
        <rFont val="Calibri"/>
        <charset val="134"/>
      </rPr>
      <t>https://item.taobao.com/item.htm?spm=a1z10.3-c-s.w4002-17869221479.28.5559197cbKcqKL&amp;id=735556235228</t>
    </r>
    <r>
      <rPr>
        <u/>
        <sz val="10"/>
        <color rgb="FF175CEB"/>
        <rFont val="宋体"/>
        <charset val="134"/>
      </rPr>
      <t xml:space="preserve">
https://item.taobao.com/item.htm?spm=a1z10.3-c-s.w4002-17869221479.9.a921197cSO2wt5&amp;id=701170811389</t>
    </r>
  </si>
  <si>
    <t>推荐用于新版本</t>
  </si>
  <si>
    <t>Fly3D ​ERCF EASY BRD Can 板 V1.2</t>
  </si>
  <si>
    <r>
      <rPr>
        <u/>
        <sz val="10"/>
        <color rgb="FF175CEB"/>
        <rFont val="宋体"/>
        <charset val="134"/>
      </rPr>
      <t>https://item.taobao.com/item.htm?abbucket=12&amp;id=680600107282&amp;ns=1&amp;spm=a21n57.1.0.0.3c6a523cVQEPOn&amp;skuId=4878220829747</t>
    </r>
  </si>
  <si>
    <t>Fly-MMU</t>
  </si>
  <si>
    <t>等待补充</t>
  </si>
  <si>
    <t>远程 MCU：如果您想将 ERCF 脱离打印机 MCU 或多余的 MCU（太大而无法安装或连接到 ERCF 2020 导轨），请使用此选项：使用外露的 MicroFit3 安装座打印备用齿轮电机安装 stl，以连接到您想要的任何 MCU 。</t>
  </si>
  <si>
    <t>[说明：意思就是如果使用安装在兔子上的主板，直接将线接到主板即可，使用打印机电气仓或其它远端的主板的话用下面的接插件进行对接比较方便]</t>
  </si>
  <si>
    <t>接插件</t>
  </si>
  <si>
    <t>MicroFit 连接器插头 4 位 (43640-0401)</t>
  </si>
  <si>
    <t>编码为Molex公司配件号，</t>
  </si>
  <si>
    <t>可以去立创商城购买(下同)</t>
  </si>
  <si>
    <t xml:space="preserve">MicroFit 连接器插头 5 位 (43640-0501)        </t>
  </si>
  <si>
    <t>国内应该可以用mx3.0替代，一般不需要买，未验证</t>
  </si>
  <si>
    <t xml:space="preserve">MicroFit 连接器插座 4 位 (43645-0400)        </t>
  </si>
  <si>
    <t xml:space="preserve">MicroFit 连接器插座 5 位 (43645-0500)        </t>
  </si>
  <si>
    <t>MicroFit3 母针 (43030-0007)</t>
  </si>
  <si>
    <t>MicroFit3 公针 (43031-0007)</t>
  </si>
  <si>
    <t>结构件打印：</t>
  </si>
  <si>
    <t>需要打印stls文件夹下的ERCF的相关模型，</t>
  </si>
  <si>
    <t>和Recommended_Options文件夹下ERCT缓冲器&amp;切刀&amp;工具头传感器相关的模型</t>
  </si>
  <si>
    <t>Bom修订记录</t>
  </si>
  <si>
    <t>序号</t>
  </si>
  <si>
    <t>时间</t>
  </si>
  <si>
    <t>说明</t>
  </si>
  <si>
    <t>更新D轴购买为嘉立创FA，更便宜，还可以白嫖</t>
  </si>
  <si>
    <t>修改微动开关数量，官方Bom前期漏掉了缓冲器上的8个微动</t>
  </si>
  <si>
    <t>弹性螺母增加可替换更便宜的船型螺母，自由选择</t>
  </si>
  <si>
    <t>根据B站小伙伴"游街老鼠7軍"提供的建议，修改部分更便宜的链接，节省成本</t>
  </si>
  <si>
    <t>修改前面灯光推荐，推荐前后全部使用灯珠</t>
  </si>
  <si>
    <t>增加工具头传感器需要的一个bowden接头，官方bom漏了</t>
  </si>
  <si>
    <t>删除嘉立创D轴打样</t>
  </si>
  <si>
    <t>增加D轴淘宝链接，有6色，8色，12色可选</t>
  </si>
  <si>
    <t>增加binky淘宝商家改版链接，价格实惠</t>
  </si>
  <si>
    <t>修改主板推荐，增加fly家兔子板1.2和未发布的Fly-mmu</t>
  </si>
  <si>
    <t>兔子多色V2螺丝包（8色）懒人清单</t>
  </si>
  <si>
    <t>1、针对要求数量基本都有冗余
2、圆头或沉头螺丝采用12.9级镀镍，兼顾防锈和强度，杯头滑丝可能性小采用304不锈钢
3、M3 弹性螺母不使用船型进行平替</t>
  </si>
  <si>
    <t>链接</t>
  </si>
  <si>
    <r>
      <rPr>
        <sz val="10"/>
        <color rgb="FF000000"/>
        <rFont val="Helvetica Neue"/>
        <charset val="134"/>
      </rPr>
      <t>【闲鱼】</t>
    </r>
    <r>
      <rPr>
        <u/>
        <sz val="10"/>
        <color rgb="FF175CEB"/>
        <rFont val="宋体"/>
        <charset val="134"/>
      </rPr>
      <t>https://m.tb.cn/h.5LueEla?tk=NpLQWhGFp4d</t>
    </r>
    <r>
      <rPr>
        <sz val="10"/>
        <color rgb="FF000000"/>
        <rFont val="Helvetica Neue"/>
        <charset val="134"/>
      </rPr>
      <t>CZ3457「我在闲鱼发布了【兔子多色V2螺丝懒人包螺丝包】」
点击链接直接打开</t>
    </r>
  </si>
  <si>
    <t>名称</t>
  </si>
  <si>
    <t>要求数量</t>
  </si>
  <si>
    <t>懒人包数量</t>
  </si>
  <si>
    <t>备注</t>
  </si>
  <si>
    <t>M2x8mm 带垫自攻螺丝</t>
  </si>
  <si>
    <t xml:space="preserve">M2x8mm SHCS </t>
  </si>
  <si>
    <t>或 M2x10mm SHCS</t>
  </si>
  <si>
    <t>M3热熔土八螺母</t>
  </si>
  <si>
    <t>M3x5x4mm</t>
  </si>
  <si>
    <t>M3x8mm BHCS</t>
  </si>
  <si>
    <t>M3x8mm FHCS</t>
  </si>
  <si>
    <t>M3x16mm BHCS</t>
  </si>
  <si>
    <t>M3x20mm FHCS</t>
  </si>
  <si>
    <t>厚度0.5</t>
  </si>
  <si>
    <t>M5 螺母</t>
  </si>
  <si>
    <t xml:space="preserve"> 兔子多色V2（8色）懒人包</t>
  </si>
  <si>
    <r>
      <rPr>
        <b/>
        <sz val="10"/>
        <color rgb="FFFF0000"/>
        <rFont val="微软雅黑"/>
        <charset val="134"/>
      </rPr>
      <t>均采用中等偏上质量的配件，非丐</t>
    </r>
    <r>
      <rPr>
        <b/>
        <sz val="10"/>
        <color rgb="FFFF0000"/>
        <rFont val="微软雅黑"/>
        <charset val="134"/>
      </rPr>
      <t xml:space="preserve">
懒人包为不包含下面的几项和打印件后，剩余的全部配件</t>
    </r>
    <r>
      <rPr>
        <sz val="10"/>
        <color rgb="FF000000"/>
        <rFont val="微软雅黑"/>
        <charset val="134"/>
      </rPr>
      <t xml:space="preserve">
1、不包含两个电机（手里有42电机的可以少买一个，没有的话选料电机选42的也优惠点，个人随意 ）
2、不包含主板（自由选择，推荐必趣MMB[需要购买两个EZ2209驱动] 和 Fly家的兔子主板，后期估计有更多选择）
2、不包含2020型材、8mm光轴、D型轴，这三样推荐去嘉立创FA白嫖，新人有31-30优惠，基本上几块邮费就好了
</t>
    </r>
  </si>
  <si>
    <r>
      <rPr>
        <sz val="10"/>
        <color rgb="FF000000"/>
        <rFont val="宋体"/>
        <charset val="134"/>
      </rPr>
      <t>【闲鱼】</t>
    </r>
    <r>
      <rPr>
        <u/>
        <sz val="10"/>
        <color rgb="FF175CEB"/>
        <rFont val="宋体"/>
        <charset val="134"/>
      </rPr>
      <t>https://m.tb.cn/h.5wWt33t?tk=F9iuWndLI7Y</t>
    </r>
    <r>
      <rPr>
        <sz val="10"/>
        <color rgb="FF000000"/>
        <rFont val="宋体"/>
        <charset val="134"/>
      </rPr>
      <t xml:space="preserve"> CZ0001</t>
    </r>
    <r>
      <rPr>
        <sz val="10"/>
        <color rgb="FF000000"/>
        <rFont val="宋体"/>
        <charset val="134"/>
      </rPr>
      <t xml:space="preserve"> 「我在闲鱼发布了【兔子多色</t>
    </r>
    <r>
      <rPr>
        <sz val="10"/>
        <color rgb="FF000000"/>
        <rFont val="宋体"/>
        <charset val="134"/>
      </rPr>
      <t xml:space="preserve"> 3d打印换色套件</t>
    </r>
    <r>
      <rPr>
        <sz val="10"/>
        <color rgb="FF000000"/>
        <rFont val="宋体"/>
        <charset val="134"/>
      </rPr>
      <t xml:space="preserve"> ERCF</t>
    </r>
    <r>
      <rPr>
        <sz val="10"/>
        <color rgb="FF000000"/>
        <rFont val="宋体"/>
        <charset val="134"/>
      </rPr>
      <t xml:space="preserve"> V2】」</t>
    </r>
    <r>
      <rPr>
        <sz val="10"/>
        <color rgb="FF000000"/>
        <rFont val="宋体"/>
        <charset val="134"/>
      </rPr>
      <t xml:space="preserve">
点击链接直接打开</t>
    </r>
  </si>
  <si>
    <t>打不开的话闲鱼搜 胖松鼠3d打印</t>
  </si>
  <si>
    <t>数量</t>
  </si>
  <si>
    <t>MG90S 舵机</t>
  </si>
  <si>
    <t>Binky编码器PCB主板-焊接好</t>
  </si>
  <si>
    <t>微动开关</t>
  </si>
  <si>
    <t xml:space="preserve"> 10个D2F-01F  和 1个 D2F-01L</t>
  </si>
  <si>
    <t>Neopixel 灯珠</t>
  </si>
  <si>
    <t>WS2812，冗余2个</t>
  </si>
  <si>
    <t>黑色2m 红色1米 ，两种其它色各1米</t>
  </si>
  <si>
    <t>BMG 挤出机齿轮</t>
  </si>
  <si>
    <t>改良款</t>
  </si>
  <si>
    <t>LM8UU 轴承</t>
  </si>
  <si>
    <t>精密级</t>
  </si>
  <si>
    <t>电机级</t>
  </si>
  <si>
    <t>V623ZZ轴承</t>
  </si>
  <si>
    <t>兔子多色V2螺丝包（8色）</t>
  </si>
  <si>
    <t>高品质[304不锈钢为主，沉头/圆头为12.9级镀镍]</t>
  </si>
  <si>
    <t>高品质</t>
  </si>
  <si>
    <t>0.6m，正品盖茨皮带</t>
  </si>
  <si>
    <t>正品盖茨皮带</t>
  </si>
  <si>
    <t>工具头双传感器2+缓冲器8，冗余1个</t>
  </si>
  <si>
    <t>6x10mm 压缩弹簧，线径 1mm</t>
  </si>
  <si>
    <t>N52级别，比N32贵5倍以上</t>
  </si>
  <si>
    <t>冗余2个，N52级别，比N32贵5倍以上</t>
  </si>
  <si>
    <t>内径2.5mm 外径4mm PTFE 铁氟龙管</t>
  </si>
  <si>
    <t>1米</t>
  </si>
  <si>
    <t>内径3mm 外径4mm PTFE铁氟龙管</t>
  </si>
  <si>
    <t>5米</t>
  </si>
  <si>
    <t>兔子多色项目：</t>
  </si>
  <si>
    <r>
      <rPr>
        <u/>
        <sz val="10"/>
        <color rgb="FF175CEB"/>
        <rFont val="宋体"/>
        <charset val="134"/>
      </rPr>
      <t>https://github.com/Enraged-Rabbit-Community/ERCF_v2/tree/master</t>
    </r>
  </si>
  <si>
    <t>缓冲器：</t>
  </si>
  <si>
    <r>
      <rPr>
        <u/>
        <sz val="10"/>
        <color rgb="FF175CEB"/>
        <rFont val="宋体"/>
        <charset val="134"/>
      </rPr>
      <t>https://github.com/Enraged-Rabbit-Community/ERCF_v2/blob/master/Recommended_Options/ERCT_Buffer/README.md</t>
    </r>
  </si>
  <si>
    <t>切刀：</t>
  </si>
  <si>
    <r>
      <rPr>
        <u/>
        <sz val="10"/>
        <color rgb="FF175CEB"/>
        <rFont val="宋体"/>
        <charset val="134"/>
      </rPr>
      <t>https://github.com/Enraged-Rabbit-Community/ERCF_v2/tree/master#enraged-rabbit-filametrix-erf</t>
    </r>
  </si>
  <si>
    <t>工具头传感器：</t>
  </si>
  <si>
    <r>
      <rPr>
        <u/>
        <sz val="10"/>
        <color rgb="FF175CEB"/>
        <rFont val="宋体"/>
        <charset val="134"/>
      </rPr>
      <t>https://github.com/Enraged-Rabbit-Community/ERCF_v2/tree/master#toolhead-sensor-modifications</t>
    </r>
  </si>
  <si>
    <t>快乐兔软件：</t>
  </si>
  <si>
    <r>
      <rPr>
        <u/>
        <sz val="10"/>
        <color rgb="FF175CEB"/>
        <rFont val="宋体"/>
        <charset val="134"/>
      </rPr>
      <t>https://github.com/moggieuk/Happy-Hare/blob/main/doc/ercf_v2.md</t>
    </r>
  </si>
  <si>
    <t>适配多色的
klipperscreen：</t>
  </si>
  <si>
    <r>
      <rPr>
        <u/>
        <sz val="10"/>
        <color rgb="FF175CEB"/>
        <rFont val="宋体"/>
        <charset val="134"/>
      </rPr>
      <t>https://github.com/moggieuk/KlipperScreen-Happy-Hare-Edition</t>
    </r>
  </si>
  <si>
    <r>
      <rPr>
        <u/>
        <sz val="10"/>
        <color rgb="FF175CEB"/>
        <rFont val="微软雅黑"/>
        <charset val="134"/>
      </rPr>
      <t>嘉立创FA官网</t>
    </r>
  </si>
  <si>
    <r>
      <rPr>
        <u/>
        <sz val="10"/>
        <color rgb="FF175CEB"/>
        <rFont val="宋体"/>
        <charset val="134"/>
      </rPr>
      <t>https://www.jlcfa.com/</t>
    </r>
  </si>
  <si>
    <t>直接复制型号去购买即可</t>
  </si>
  <si>
    <t>型号</t>
  </si>
  <si>
    <t>TXCJ-H7-6-2020-L239</t>
  </si>
  <si>
    <t>光轴</t>
  </si>
  <si>
    <t>BAEF-C2-D8-L237</t>
  </si>
  <si>
    <t>D轴</t>
  </si>
  <si>
    <t xml:space="preserve">BACA-C2W-D5-L256-PM256-K0 </t>
  </si>
  <si>
    <t>嘉立创现在不支持D轴打样了，建议去Bom中的链接购买</t>
  </si>
  <si>
    <t>兔子多色补充调试指南[官方]：</t>
  </si>
  <si>
    <r>
      <rPr>
        <u/>
        <sz val="10"/>
        <color rgb="FF175CEB"/>
        <rFont val="宋体"/>
        <charset val="134"/>
      </rPr>
      <t>https://github.com/moggieuk/Happy-Hare/blob/main/doc/ERCFv2_Firmware_Manual.pdf</t>
    </r>
  </si>
  <si>
    <t>兔子多色补充调试指南[翻译]：</t>
  </si>
  <si>
    <t>了解快乐兔的操作：</t>
  </si>
  <si>
    <r>
      <rPr>
        <u/>
        <sz val="10"/>
        <color rgb="FF175CEB"/>
        <rFont val="宋体"/>
        <charset val="134"/>
      </rPr>
      <t>https://github.com/moggieuk/Happy-Hare/blob/main/doc/operation.md</t>
    </r>
  </si>
  <si>
    <t>快乐兔硬件配置：</t>
  </si>
  <si>
    <r>
      <rPr>
        <u/>
        <sz val="10"/>
        <color rgb="FF175CEB"/>
        <rFont val="宋体"/>
        <charset val="134"/>
      </rPr>
      <t>https://github.com/moggieuk/Happy-Hare/blob/main/doc/hardware_config.md</t>
    </r>
  </si>
  <si>
    <t>快乐兔校准：</t>
  </si>
  <si>
    <r>
      <rPr>
        <u/>
        <sz val="10"/>
        <color rgb="FF175CEB"/>
        <rFont val="宋体"/>
        <charset val="134"/>
      </rPr>
      <t>https://github.com/moggieuk/Happy-Hare/blob/main/doc/calibration.md</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</si>
</sst>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mm&quot;"/>
    <numFmt numFmtId="177" formatCode="0\ &quot;meter&quot;"/>
    <numFmt numFmtId="178" formatCode="\(#\)"/>
  </numFmts>
  <fonts count="82">
    <font>
      <sz val="10"/>
      <color rgb="FF000000"/>
      <name val="Arial"/>
      <charset val="134"/>
      <scheme val="minor"/>
    </font>
    <font>
      <sz val="10"/>
      <color rgb="FFFF0000"/>
      <name val="Arial"/>
      <charset val="134"/>
      <scheme val="minor"/>
    </font>
    <font>
      <b/>
      <sz val="10"/>
      <color rgb="FFFF0000"/>
      <name val="Arial"/>
      <charset val="134"/>
      <scheme val="minor"/>
    </font>
    <font>
      <sz val="18"/>
      <name val="Arial"/>
      <charset val="134"/>
      <scheme val="minor"/>
    </font>
    <font>
      <b/>
      <sz val="16"/>
      <color rgb="FF000000"/>
      <name val="Arial"/>
      <charset val="134"/>
      <scheme val="minor"/>
    </font>
    <font>
      <sz val="10"/>
      <name val="Arial"/>
      <charset val="134"/>
      <scheme val="minor"/>
    </font>
    <font>
      <b/>
      <sz val="10"/>
      <name val="Arial"/>
      <charset val="134"/>
      <scheme val="minor"/>
    </font>
    <font>
      <sz val="11"/>
      <name val="Calibri"/>
      <charset val="134"/>
    </font>
    <font>
      <sz val="16"/>
      <name val="Arial"/>
      <charset val="134"/>
      <scheme val="minor"/>
    </font>
    <font>
      <b/>
      <sz val="12"/>
      <color rgb="FFFFFFFF"/>
      <name val="Calibri"/>
      <charset val="134"/>
    </font>
    <font>
      <sz val="12"/>
      <color theme="0"/>
      <name val="Calibri"/>
      <charset val="134"/>
    </font>
    <font>
      <sz val="12"/>
      <color rgb="FFFFFFFF"/>
      <name val="Menlo regular"/>
      <charset val="134"/>
    </font>
    <font>
      <b/>
      <sz val="14"/>
      <color theme="1"/>
      <name val="Calibri"/>
      <charset val="134"/>
    </font>
    <font>
      <b/>
      <sz val="12"/>
      <name val="Calibri"/>
      <charset val="134"/>
    </font>
    <font>
      <b/>
      <sz val="12"/>
      <color theme="1"/>
      <name val="Calibri"/>
      <charset val="134"/>
    </font>
    <font>
      <b/>
      <sz val="16"/>
      <color rgb="FF000000"/>
      <name val="Calibri"/>
      <charset val="134"/>
    </font>
    <font>
      <b/>
      <i/>
      <sz val="10"/>
      <color rgb="FFFFFFFF"/>
      <name val="Calibri"/>
      <charset val="134"/>
    </font>
    <font>
      <b/>
      <sz val="14"/>
      <color theme="0"/>
      <name val="Calibri"/>
      <charset val="134"/>
    </font>
    <font>
      <sz val="10"/>
      <name val="Arial"/>
      <charset val="134"/>
    </font>
    <font>
      <b/>
      <sz val="14"/>
      <color rgb="FFFFFFFF"/>
      <name val="Calibri"/>
      <charset val="134"/>
    </font>
    <font>
      <b/>
      <sz val="10"/>
      <color rgb="FF000000"/>
      <name val="Calibri"/>
      <charset val="134"/>
    </font>
    <font>
      <b/>
      <sz val="10"/>
      <color theme="1"/>
      <name val="Calibri"/>
      <charset val="134"/>
    </font>
    <font>
      <i/>
      <sz val="10"/>
      <color theme="1"/>
      <name val="Calibri"/>
      <charset val="134"/>
    </font>
    <font>
      <sz val="11"/>
      <color theme="1"/>
      <name val="Calibri"/>
      <charset val="134"/>
    </font>
    <font>
      <sz val="11"/>
      <color theme="1"/>
      <name val="宋体"/>
      <charset val="134"/>
    </font>
    <font>
      <b/>
      <sz val="11"/>
      <color rgb="FF666666"/>
      <name val="Calibri"/>
      <charset val="134"/>
    </font>
    <font>
      <b/>
      <sz val="11"/>
      <color theme="1"/>
      <name val="Calibri"/>
      <charset val="134"/>
    </font>
    <font>
      <sz val="11"/>
      <color rgb="FF000000"/>
      <name val="Calibri"/>
      <charset val="134"/>
    </font>
    <font>
      <b/>
      <sz val="11"/>
      <color rgb="FF000000"/>
      <name val="Calibri"/>
      <charset val="134"/>
    </font>
    <font>
      <b/>
      <i/>
      <sz val="11"/>
      <color theme="1"/>
      <name val="Calibri"/>
      <charset val="134"/>
    </font>
    <font>
      <b/>
      <sz val="12"/>
      <color rgb="FF00B0F0"/>
      <name val="Calibri"/>
      <charset val="134"/>
    </font>
    <font>
      <b/>
      <sz val="12"/>
      <color theme="0"/>
      <name val="Calibri"/>
      <charset val="134"/>
    </font>
    <font>
      <sz val="10"/>
      <color theme="1"/>
      <name val="Arial"/>
      <charset val="134"/>
      <scheme val="minor"/>
    </font>
    <font>
      <sz val="10"/>
      <color theme="1"/>
      <name val="Arial"/>
      <charset val="134"/>
    </font>
    <font>
      <b/>
      <sz val="10"/>
      <color rgb="FFFFFFFF"/>
      <name val="Calibri"/>
      <charset val="134"/>
    </font>
    <font>
      <b/>
      <sz val="9"/>
      <color rgb="FFFFFFFF"/>
      <name val="Calibri"/>
      <charset val="134"/>
    </font>
    <font>
      <b/>
      <sz val="10"/>
      <name val="Calibri"/>
      <charset val="134"/>
    </font>
    <font>
      <u/>
      <sz val="10"/>
      <color theme="10"/>
      <name val="Calibri"/>
      <charset val="134"/>
    </font>
    <font>
      <u/>
      <sz val="11"/>
      <color theme="10"/>
      <name val="Calibri"/>
      <charset val="134"/>
    </font>
    <font>
      <u/>
      <sz val="11"/>
      <color rgb="FF0000FF"/>
      <name val="Calibri"/>
      <charset val="134"/>
    </font>
    <font>
      <sz val="11"/>
      <color rgb="FF1155CC"/>
      <name val="Calibri"/>
      <charset val="134"/>
    </font>
    <font>
      <sz val="11"/>
      <color theme="10"/>
      <name val="Calibri"/>
      <charset val="134"/>
    </font>
    <font>
      <sz val="10"/>
      <color rgb="FF000000"/>
      <name val="Arial"/>
      <charset val="134"/>
    </font>
    <font>
      <b/>
      <u/>
      <sz val="11"/>
      <color rgb="FF0000FF"/>
      <name val="Calibri"/>
      <charset val="134"/>
    </font>
    <font>
      <u/>
      <sz val="11"/>
      <color rgb="FF5DAAF7"/>
      <name val="Calibri"/>
      <charset val="134"/>
    </font>
    <font>
      <b/>
      <sz val="14"/>
      <color rgb="FFFFFFFF"/>
      <name val="Arial"/>
      <charset val="134"/>
      <scheme val="minor"/>
    </font>
    <font>
      <u/>
      <sz val="11"/>
      <color rgb="FF1155CC"/>
      <name val="Calibri"/>
      <charset val="134"/>
    </font>
    <font>
      <b/>
      <u/>
      <sz val="11"/>
      <color rgb="FF5DAAF7"/>
      <name val="Calibri"/>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u/>
      <sz val="10"/>
      <color rgb="FF175CEB"/>
      <name val="宋体"/>
      <charset val="134"/>
    </font>
    <font>
      <u/>
      <sz val="10"/>
      <color rgb="FF175CEB"/>
      <name val="微软雅黑"/>
      <charset val="134"/>
    </font>
    <font>
      <b/>
      <sz val="10"/>
      <color rgb="FFFF0000"/>
      <name val="微软雅黑"/>
      <charset val="134"/>
    </font>
    <font>
      <sz val="10"/>
      <color rgb="FF000000"/>
      <name val="微软雅黑"/>
      <charset val="134"/>
    </font>
    <font>
      <sz val="10"/>
      <color rgb="FF000000"/>
      <name val="宋体"/>
      <charset val="134"/>
    </font>
    <font>
      <sz val="10"/>
      <color rgb="FF000000"/>
      <name val="Helvetica Neue"/>
      <charset val="134"/>
    </font>
    <font>
      <b/>
      <sz val="12"/>
      <color rgb="FF000000"/>
      <name val="Calibri"/>
      <charset val="134"/>
    </font>
    <font>
      <sz val="12"/>
      <color rgb="FF000000"/>
      <name val="Calibri"/>
      <charset val="134"/>
    </font>
    <font>
      <i/>
      <sz val="10"/>
      <color rgb="FF000000"/>
      <name val="Calibri"/>
      <charset val="134"/>
    </font>
    <font>
      <u/>
      <sz val="10"/>
      <color rgb="FF175CEB"/>
      <name val="Calibri"/>
      <charset val="134"/>
    </font>
    <font>
      <b/>
      <sz val="11"/>
      <color rgb="FFFF0000"/>
      <name val="Calibri"/>
      <charset val="134"/>
    </font>
    <font>
      <b/>
      <i/>
      <sz val="11"/>
      <color rgb="FF000000"/>
      <name val="Calibri"/>
      <charset val="134"/>
    </font>
    <font>
      <sz val="11"/>
      <color rgb="FF0000FF"/>
      <name val="Calibri"/>
      <charset val="134"/>
    </font>
    <font>
      <b/>
      <sz val="14"/>
      <color rgb="FFFF0000"/>
      <name val="Calibri"/>
      <charset val="134"/>
    </font>
  </fonts>
  <fills count="62">
    <fill>
      <patternFill patternType="none"/>
    </fill>
    <fill>
      <patternFill patternType="gray125"/>
    </fill>
    <fill>
      <patternFill patternType="solid">
        <fgColor rgb="FF7F7F7F"/>
        <bgColor indexed="64"/>
      </patternFill>
    </fill>
    <fill>
      <patternFill patternType="solid">
        <fgColor rgb="FFFFC000"/>
        <bgColor indexed="64"/>
      </patternFill>
    </fill>
    <fill>
      <patternFill patternType="solid">
        <fgColor rgb="FF8CDDFA"/>
        <bgColor indexed="64"/>
      </patternFill>
    </fill>
    <fill>
      <patternFill patternType="solid">
        <fgColor rgb="FF92D050"/>
        <bgColor indexed="64"/>
      </patternFill>
    </fill>
    <fill>
      <patternFill patternType="solid">
        <fgColor rgb="FF434343"/>
        <bgColor rgb="FF434343"/>
      </patternFill>
    </fill>
    <fill>
      <patternFill patternType="solid">
        <fgColor rgb="FF3F3F3F"/>
        <bgColor rgb="FF3F3F3F"/>
      </patternFill>
    </fill>
    <fill>
      <patternFill patternType="solid">
        <fgColor rgb="FF0070C0"/>
        <bgColor indexed="64"/>
      </patternFill>
    </fill>
    <fill>
      <patternFill patternType="solid">
        <fgColor rgb="FFDDDDDD"/>
        <bgColor rgb="FFDDDDDD"/>
      </patternFill>
    </fill>
    <fill>
      <patternFill patternType="solid">
        <fgColor rgb="FFFFFF00"/>
        <bgColor rgb="FFFFFF00"/>
      </patternFill>
    </fill>
    <fill>
      <patternFill patternType="solid">
        <fgColor rgb="FFFF0000"/>
        <bgColor rgb="FFFF0000"/>
      </patternFill>
    </fill>
    <fill>
      <patternFill patternType="solid">
        <fgColor rgb="FFCCCCCC"/>
        <bgColor rgb="FFCCCCCC"/>
      </patternFill>
    </fill>
    <fill>
      <patternFill patternType="solid">
        <fgColor rgb="FF999999"/>
        <bgColor rgb="FF999999"/>
      </patternFill>
    </fill>
    <fill>
      <patternFill patternType="solid">
        <fgColor rgb="FFB7B7B7"/>
        <bgColor rgb="FFB7B7B7"/>
      </patternFill>
    </fill>
    <fill>
      <patternFill patternType="solid">
        <fgColor rgb="FFD9EAD3"/>
        <bgColor rgb="FFD9EAD3"/>
      </patternFill>
    </fill>
    <fill>
      <patternFill patternType="solid">
        <fgColor rgb="FF93C47D"/>
        <bgColor rgb="FF93C47D"/>
      </patternFill>
    </fill>
    <fill>
      <patternFill patternType="solid">
        <fgColor rgb="FFB6D7A8"/>
        <bgColor rgb="FFB6D7A8"/>
      </patternFill>
    </fill>
    <fill>
      <patternFill patternType="solid">
        <fgColor rgb="FFA4C2F4"/>
        <bgColor rgb="FFA4C2F4"/>
      </patternFill>
    </fill>
    <fill>
      <patternFill patternType="solid">
        <fgColor rgb="FF3C78D8"/>
        <bgColor rgb="FF3C78D8"/>
      </patternFill>
    </fill>
    <fill>
      <patternFill patternType="solid">
        <fgColor rgb="FF6D9EEB"/>
        <bgColor rgb="FF6D9EEB"/>
      </patternFill>
    </fill>
    <fill>
      <patternFill patternType="solid">
        <fgColor rgb="FFC9DAF8"/>
        <bgColor rgb="FFC9DAF8"/>
      </patternFill>
    </fill>
    <fill>
      <patternFill patternType="solid">
        <fgColor rgb="FFD9D9D9"/>
        <bgColor rgb="FFD9D9D9"/>
      </patternFill>
    </fill>
    <fill>
      <patternFill patternType="solid">
        <fgColor rgb="FFFFD966"/>
        <bgColor rgb="FFFFD966"/>
      </patternFill>
    </fill>
    <fill>
      <patternFill patternType="solid">
        <fgColor rgb="FFBF9000"/>
        <bgColor rgb="FFBF9000"/>
      </patternFill>
    </fill>
    <fill>
      <patternFill patternType="solid">
        <fgColor rgb="FFF1C232"/>
        <bgColor rgb="FFF1C232"/>
      </patternFill>
    </fill>
    <fill>
      <patternFill patternType="solid">
        <fgColor rgb="FFBF9002"/>
        <bgColor rgb="FFBF9002"/>
      </patternFill>
    </fill>
    <fill>
      <patternFill patternType="solid">
        <fgColor rgb="FF666666"/>
        <bgColor rgb="FF666666"/>
      </patternFill>
    </fill>
    <fill>
      <patternFill patternType="solid">
        <fgColor rgb="FFB7D7A8"/>
        <bgColor rgb="FFB7D7A8"/>
      </patternFill>
    </fill>
    <fill>
      <patternFill patternType="solid">
        <fgColor rgb="FFC9DAF7"/>
        <bgColor rgb="FFC9DAF7"/>
      </patternFill>
    </fill>
    <fill>
      <patternFill patternType="solid">
        <fgColor rgb="FFF1C231"/>
        <bgColor rgb="FFF1C23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8" fillId="0" borderId="0" applyFont="0" applyFill="0" applyBorder="0" applyAlignment="0" applyProtection="0">
      <alignment vertical="center"/>
    </xf>
    <xf numFmtId="44" fontId="48" fillId="0" borderId="0" applyFont="0" applyFill="0" applyBorder="0" applyAlignment="0" applyProtection="0">
      <alignment vertical="center"/>
    </xf>
    <xf numFmtId="9" fontId="48" fillId="0" borderId="0" applyFont="0" applyFill="0" applyBorder="0" applyAlignment="0" applyProtection="0">
      <alignment vertical="center"/>
    </xf>
    <xf numFmtId="41" fontId="48" fillId="0" borderId="0" applyFont="0" applyFill="0" applyBorder="0" applyAlignment="0" applyProtection="0">
      <alignment vertical="center"/>
    </xf>
    <xf numFmtId="42" fontId="48"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8" fillId="31" borderId="24"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25" applyNumberFormat="0" applyFill="0" applyAlignment="0" applyProtection="0">
      <alignment vertical="center"/>
    </xf>
    <xf numFmtId="0" fontId="55" fillId="0" borderId="25" applyNumberFormat="0" applyFill="0" applyAlignment="0" applyProtection="0">
      <alignment vertical="center"/>
    </xf>
    <xf numFmtId="0" fontId="56" fillId="0" borderId="26" applyNumberFormat="0" applyFill="0" applyAlignment="0" applyProtection="0">
      <alignment vertical="center"/>
    </xf>
    <xf numFmtId="0" fontId="56" fillId="0" borderId="0" applyNumberFormat="0" applyFill="0" applyBorder="0" applyAlignment="0" applyProtection="0">
      <alignment vertical="center"/>
    </xf>
    <xf numFmtId="0" fontId="57" fillId="32" borderId="27" applyNumberFormat="0" applyAlignment="0" applyProtection="0">
      <alignment vertical="center"/>
    </xf>
    <xf numFmtId="0" fontId="58" fillId="33" borderId="28" applyNumberFormat="0" applyAlignment="0" applyProtection="0">
      <alignment vertical="center"/>
    </xf>
    <xf numFmtId="0" fontId="59" fillId="33" borderId="27" applyNumberFormat="0" applyAlignment="0" applyProtection="0">
      <alignment vertical="center"/>
    </xf>
    <xf numFmtId="0" fontId="60" fillId="34" borderId="29" applyNumberFormat="0" applyAlignment="0" applyProtection="0">
      <alignment vertical="center"/>
    </xf>
    <xf numFmtId="0" fontId="61" fillId="0" borderId="30" applyNumberFormat="0" applyFill="0" applyAlignment="0" applyProtection="0">
      <alignment vertical="center"/>
    </xf>
    <xf numFmtId="0" fontId="62" fillId="0" borderId="31" applyNumberFormat="0" applyFill="0" applyAlignment="0" applyProtection="0">
      <alignment vertical="center"/>
    </xf>
    <xf numFmtId="0" fontId="63" fillId="35" borderId="0" applyNumberFormat="0" applyBorder="0" applyAlignment="0" applyProtection="0">
      <alignment vertical="center"/>
    </xf>
    <xf numFmtId="0" fontId="64" fillId="36" borderId="0" applyNumberFormat="0" applyBorder="0" applyAlignment="0" applyProtection="0">
      <alignment vertical="center"/>
    </xf>
    <xf numFmtId="0" fontId="65" fillId="37" borderId="0" applyNumberFormat="0" applyBorder="0" applyAlignment="0" applyProtection="0">
      <alignment vertical="center"/>
    </xf>
    <xf numFmtId="0" fontId="66"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66" fillId="45" borderId="0" applyNumberFormat="0" applyBorder="0" applyAlignment="0" applyProtection="0">
      <alignment vertical="center"/>
    </xf>
    <xf numFmtId="0" fontId="66" fillId="46" borderId="0" applyNumberFormat="0" applyBorder="0" applyAlignment="0" applyProtection="0">
      <alignment vertical="center"/>
    </xf>
    <xf numFmtId="0" fontId="67" fillId="47" borderId="0" applyNumberFormat="0" applyBorder="0" applyAlignment="0" applyProtection="0">
      <alignment vertical="center"/>
    </xf>
    <xf numFmtId="0" fontId="67" fillId="48" borderId="0" applyNumberFormat="0" applyBorder="0" applyAlignment="0" applyProtection="0">
      <alignment vertical="center"/>
    </xf>
    <xf numFmtId="0" fontId="66" fillId="49" borderId="0" applyNumberFormat="0" applyBorder="0" applyAlignment="0" applyProtection="0">
      <alignment vertical="center"/>
    </xf>
    <xf numFmtId="0" fontId="66" fillId="50" borderId="0" applyNumberFormat="0" applyBorder="0" applyAlignment="0" applyProtection="0">
      <alignment vertical="center"/>
    </xf>
    <xf numFmtId="0" fontId="67" fillId="51" borderId="0" applyNumberFormat="0" applyBorder="0" applyAlignment="0" applyProtection="0">
      <alignment vertical="center"/>
    </xf>
    <xf numFmtId="0" fontId="67" fillId="52" borderId="0" applyNumberFormat="0" applyBorder="0" applyAlignment="0" applyProtection="0">
      <alignment vertical="center"/>
    </xf>
    <xf numFmtId="0" fontId="66" fillId="53" borderId="0" applyNumberFormat="0" applyBorder="0" applyAlignment="0" applyProtection="0">
      <alignment vertical="center"/>
    </xf>
    <xf numFmtId="0" fontId="66" fillId="54" borderId="0" applyNumberFormat="0" applyBorder="0" applyAlignment="0" applyProtection="0">
      <alignment vertical="center"/>
    </xf>
    <xf numFmtId="0" fontId="67" fillId="55" borderId="0" applyNumberFormat="0" applyBorder="0" applyAlignment="0" applyProtection="0">
      <alignment vertical="center"/>
    </xf>
    <xf numFmtId="0" fontId="67" fillId="56" borderId="0" applyNumberFormat="0" applyBorder="0" applyAlignment="0" applyProtection="0">
      <alignment vertical="center"/>
    </xf>
    <xf numFmtId="0" fontId="66" fillId="57" borderId="0" applyNumberFormat="0" applyBorder="0" applyAlignment="0" applyProtection="0">
      <alignment vertical="center"/>
    </xf>
    <xf numFmtId="0" fontId="66" fillId="58" borderId="0" applyNumberFormat="0" applyBorder="0" applyAlignment="0" applyProtection="0">
      <alignment vertical="center"/>
    </xf>
    <xf numFmtId="0" fontId="67" fillId="59" borderId="0" applyNumberFormat="0" applyBorder="0" applyAlignment="0" applyProtection="0">
      <alignment vertical="center"/>
    </xf>
    <xf numFmtId="0" fontId="67" fillId="60" borderId="0" applyNumberFormat="0" applyBorder="0" applyAlignment="0" applyProtection="0">
      <alignment vertical="center"/>
    </xf>
    <xf numFmtId="0" fontId="66" fillId="61" borderId="0" applyNumberFormat="0" applyBorder="0" applyAlignment="0" applyProtection="0">
      <alignment vertical="center"/>
    </xf>
  </cellStyleXfs>
  <cellXfs count="207">
    <xf numFmtId="0" fontId="0" fillId="0" borderId="0" xfId="0" applyFont="1">
      <alignment vertical="center"/>
    </xf>
    <xf numFmtId="0" fontId="0" fillId="0" borderId="1" xfId="0" applyFont="1" applyBorder="1" applyAlignment="1"/>
    <xf numFmtId="0" fontId="0" fillId="0" borderId="2" xfId="0" applyFont="1" applyBorder="1" applyAlignment="1"/>
    <xf numFmtId="0" fontId="0" fillId="0" borderId="2" xfId="0" applyFont="1" applyBorder="1" applyAlignment="1">
      <alignment horizontal="center"/>
    </xf>
    <xf numFmtId="0" fontId="0" fillId="0" borderId="3" xfId="0" applyFont="1" applyBorder="1" applyAlignment="1"/>
    <xf numFmtId="0" fontId="0" fillId="0" borderId="4" xfId="0" applyFont="1" applyBorder="1" applyAlignment="1"/>
    <xf numFmtId="0" fontId="0" fillId="0" borderId="5" xfId="0" applyFont="1" applyBorder="1" applyAlignment="1"/>
    <xf numFmtId="0" fontId="0" fillId="0" borderId="5" xfId="0" applyFont="1" applyBorder="1" applyAlignment="1">
      <alignment horizontal="center"/>
    </xf>
    <xf numFmtId="0" fontId="0" fillId="0" borderId="6" xfId="0" applyFont="1" applyBorder="1" applyAlignment="1"/>
    <xf numFmtId="0" fontId="0" fillId="0" borderId="7" xfId="0" applyFont="1" applyBorder="1" applyAlignment="1"/>
    <xf numFmtId="0" fontId="1" fillId="0" borderId="8" xfId="0" applyFont="1" applyBorder="1" applyAlignment="1"/>
    <xf numFmtId="0" fontId="0" fillId="0" borderId="8" xfId="0" applyFont="1" applyBorder="1" applyAlignment="1">
      <alignment horizontal="center"/>
    </xf>
    <xf numFmtId="0" fontId="2" fillId="0" borderId="9" xfId="0" applyFont="1" applyBorder="1" applyAlignment="1"/>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0" xfId="0" applyFont="1" applyAlignment="1">
      <alignment wrapText="1"/>
    </xf>
    <xf numFmtId="0" fontId="3" fillId="2" borderId="1"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3" borderId="10" xfId="0" applyFont="1" applyFill="1" applyBorder="1" applyAlignment="1">
      <alignment wrapText="1"/>
    </xf>
    <xf numFmtId="0" fontId="0" fillId="0" borderId="11" xfId="0" applyFont="1" applyBorder="1" applyAlignment="1"/>
    <xf numFmtId="0" fontId="0" fillId="0" borderId="12" xfId="0" applyFont="1" applyBorder="1" applyAlignment="1"/>
    <xf numFmtId="0" fontId="6" fillId="4" borderId="13" xfId="0" applyFont="1" applyFill="1" applyBorder="1" applyAlignment="1">
      <alignment horizontal="center" vertical="center"/>
    </xf>
    <xf numFmtId="0" fontId="0" fillId="4" borderId="5" xfId="0" applyFont="1" applyFill="1" applyBorder="1" applyAlignment="1">
      <alignment vertical="center" wrapText="1"/>
    </xf>
    <xf numFmtId="0" fontId="0" fillId="0" borderId="14" xfId="0" applyFont="1" applyBorder="1" applyAlignment="1"/>
    <xf numFmtId="0" fontId="0" fillId="5" borderId="15" xfId="0" applyFont="1" applyFill="1" applyBorder="1" applyAlignment="1">
      <alignment horizontal="center" vertical="center"/>
    </xf>
    <xf numFmtId="0" fontId="0" fillId="5" borderId="16" xfId="0" applyFont="1" applyFill="1" applyBorder="1">
      <alignment vertical="center"/>
    </xf>
    <xf numFmtId="0" fontId="0" fillId="5" borderId="16" xfId="0" applyFont="1" applyFill="1" applyBorder="1" applyAlignment="1">
      <alignment horizontal="center" vertical="center"/>
    </xf>
    <xf numFmtId="0" fontId="0" fillId="5" borderId="17" xfId="0" applyFont="1" applyFill="1" applyBorder="1">
      <alignment vertical="center"/>
    </xf>
    <xf numFmtId="0" fontId="0" fillId="0" borderId="4" xfId="0" applyFont="1" applyBorder="1" applyAlignment="1">
      <alignment horizontal="center" vertical="center"/>
    </xf>
    <xf numFmtId="0" fontId="7" fillId="0" borderId="5" xfId="0" applyFont="1" applyBorder="1" applyAlignment="1">
      <alignment vertical="center" wrapText="1"/>
    </xf>
    <xf numFmtId="0" fontId="0" fillId="0" borderId="5" xfId="0" applyFont="1" applyBorder="1" applyAlignment="1">
      <alignment horizontal="center" vertical="center"/>
    </xf>
    <xf numFmtId="0" fontId="0" fillId="0" borderId="6" xfId="0" applyFont="1" applyBorder="1">
      <alignment vertical="center"/>
    </xf>
    <xf numFmtId="0" fontId="7" fillId="0" borderId="5" xfId="0" applyFont="1" applyBorder="1">
      <alignment vertical="center"/>
    </xf>
    <xf numFmtId="0" fontId="0" fillId="0" borderId="0" xfId="0" applyFont="1" applyAlignment="1"/>
    <xf numFmtId="0" fontId="0" fillId="0" borderId="0" xfId="0" applyFont="1" applyAlignment="1">
      <alignment horizontal="center"/>
    </xf>
    <xf numFmtId="0" fontId="7" fillId="0" borderId="18" xfId="0" applyFont="1" applyBorder="1">
      <alignment vertical="center"/>
    </xf>
    <xf numFmtId="0" fontId="0" fillId="0" borderId="18" xfId="0" applyFont="1" applyBorder="1" applyAlignment="1">
      <alignment horizontal="center"/>
    </xf>
    <xf numFmtId="0" fontId="0" fillId="0" borderId="19" xfId="0" applyFont="1" applyBorder="1">
      <alignment vertical="center"/>
    </xf>
    <xf numFmtId="0" fontId="0" fillId="0" borderId="5" xfId="0" applyFont="1" applyBorder="1">
      <alignment vertical="center"/>
    </xf>
    <xf numFmtId="0" fontId="0" fillId="0" borderId="7" xfId="0" applyFont="1" applyBorder="1" applyAlignment="1">
      <alignment horizontal="center" vertical="center"/>
    </xf>
    <xf numFmtId="0" fontId="0" fillId="0" borderId="8" xfId="0" applyFont="1" applyBorder="1">
      <alignment vertical="center"/>
    </xf>
    <xf numFmtId="0" fontId="0" fillId="0" borderId="8" xfId="0" applyFont="1" applyBorder="1" applyAlignment="1">
      <alignment horizontal="center" vertical="center"/>
    </xf>
    <xf numFmtId="0" fontId="0" fillId="0" borderId="20" xfId="0" applyFont="1" applyBorder="1">
      <alignment vertical="center"/>
    </xf>
    <xf numFmtId="0" fontId="3" fillId="2" borderId="5" xfId="0" applyFont="1" applyFill="1" applyBorder="1" applyAlignment="1">
      <alignment horizontal="center" vertical="center" wrapText="1"/>
    </xf>
    <xf numFmtId="0" fontId="5" fillId="3" borderId="5" xfId="0" applyFont="1" applyFill="1" applyBorder="1" applyAlignment="1">
      <alignment vertical="top" wrapText="1"/>
    </xf>
    <xf numFmtId="0" fontId="0" fillId="5" borderId="5" xfId="0" applyFont="1" applyFill="1" applyBorder="1" applyAlignment="1">
      <alignment horizontal="center" vertical="center"/>
    </xf>
    <xf numFmtId="0" fontId="0" fillId="5" borderId="21" xfId="0" applyFont="1" applyFill="1" applyBorder="1" applyAlignment="1">
      <alignment vertical="center" wrapText="1"/>
    </xf>
    <xf numFmtId="0" fontId="0" fillId="0" borderId="21" xfId="0" applyFont="1" applyBorder="1" applyAlignment="1"/>
    <xf numFmtId="0" fontId="0" fillId="5" borderId="22" xfId="0" applyFont="1" applyFill="1" applyBorder="1">
      <alignment vertical="center"/>
    </xf>
    <xf numFmtId="0" fontId="0" fillId="5" borderId="5" xfId="0" applyFont="1" applyFill="1" applyBorder="1">
      <alignment vertical="center"/>
    </xf>
    <xf numFmtId="0" fontId="8" fillId="2" borderId="5" xfId="0" applyFont="1" applyFill="1" applyBorder="1" applyAlignment="1">
      <alignment horizontal="center" vertical="center"/>
    </xf>
    <xf numFmtId="0" fontId="0" fillId="3" borderId="5" xfId="0" applyFont="1" applyFill="1" applyBorder="1" applyAlignment="1">
      <alignment horizontal="center" vertical="center"/>
    </xf>
    <xf numFmtId="14" fontId="0" fillId="0" borderId="5" xfId="0" applyNumberFormat="1" applyFont="1" applyBorder="1" applyAlignment="1">
      <alignment horizontal="center" vertical="center"/>
    </xf>
    <xf numFmtId="0" fontId="0" fillId="0" borderId="5" xfId="0" applyFont="1" applyBorder="1" applyAlignment="1">
      <alignment horizontal="left" vertical="center"/>
    </xf>
    <xf numFmtId="0" fontId="9" fillId="6" borderId="0" xfId="0" applyFont="1" applyFill="1" applyAlignment="1">
      <alignment horizontal="left" vertical="center"/>
    </xf>
    <xf numFmtId="0" fontId="9" fillId="7" borderId="23" xfId="0" applyFont="1" applyFill="1" applyBorder="1" applyAlignment="1">
      <alignment horizontal="left" vertical="center"/>
    </xf>
    <xf numFmtId="0" fontId="10" fillId="7" borderId="23" xfId="0" applyFont="1" applyFill="1" applyBorder="1" applyAlignment="1">
      <alignment horizontal="center"/>
    </xf>
    <xf numFmtId="0" fontId="11" fillId="7" borderId="23" xfId="0" applyFont="1" applyFill="1" applyBorder="1" applyAlignment="1">
      <alignment horizontal="left" vertical="center"/>
    </xf>
    <xf numFmtId="0" fontId="12" fillId="6" borderId="0" xfId="0" applyFont="1" applyFill="1" applyAlignment="1">
      <alignment horizontal="left" vertical="center"/>
    </xf>
    <xf numFmtId="0" fontId="13" fillId="8" borderId="23" xfId="0" applyFont="1" applyFill="1" applyBorder="1" applyAlignment="1">
      <alignment horizontal="left" vertical="top" wrapText="1"/>
    </xf>
    <xf numFmtId="0" fontId="0" fillId="0" borderId="23" xfId="0" applyFont="1" applyBorder="1" applyAlignment="1"/>
    <xf numFmtId="0" fontId="13" fillId="8" borderId="23" xfId="0" applyFont="1" applyFill="1" applyBorder="1" applyAlignment="1">
      <alignment vertical="top" wrapText="1"/>
    </xf>
    <xf numFmtId="0" fontId="14" fillId="9" borderId="23" xfId="0" applyFont="1" applyFill="1" applyBorder="1" applyAlignment="1">
      <alignment horizontal="left" vertical="center"/>
    </xf>
    <xf numFmtId="0" fontId="15" fillId="10" borderId="23" xfId="0" applyFont="1" applyFill="1" applyBorder="1" applyAlignment="1">
      <alignment horizontal="left" vertical="center"/>
    </xf>
    <xf numFmtId="0" fontId="16" fillId="11" borderId="23" xfId="0" applyFont="1" applyFill="1" applyBorder="1" applyAlignment="1">
      <alignment vertical="center" wrapText="1"/>
    </xf>
    <xf numFmtId="0" fontId="17" fillId="7" borderId="23" xfId="0" applyFont="1" applyFill="1" applyBorder="1" applyAlignment="1">
      <alignment horizontal="center" vertical="center"/>
    </xf>
    <xf numFmtId="0" fontId="18" fillId="0" borderId="23" xfId="0" applyFont="1" applyFill="1" applyBorder="1" applyAlignment="1"/>
    <xf numFmtId="0" fontId="19" fillId="7" borderId="23" xfId="0" applyFont="1" applyFill="1" applyBorder="1" applyAlignment="1">
      <alignment horizontal="center" vertical="center"/>
    </xf>
    <xf numFmtId="0" fontId="20" fillId="12" borderId="23" xfId="0" applyFont="1" applyFill="1" applyBorder="1" applyAlignment="1">
      <alignment horizontal="center" vertical="center" wrapText="1"/>
    </xf>
    <xf numFmtId="0" fontId="21" fillId="13" borderId="23" xfId="0" applyFont="1" applyFill="1" applyBorder="1" applyAlignment="1">
      <alignment horizontal="center" vertical="center"/>
    </xf>
    <xf numFmtId="0" fontId="21" fillId="14" borderId="23" xfId="0" applyFont="1" applyFill="1" applyBorder="1" applyAlignment="1">
      <alignment horizontal="center" vertical="center"/>
    </xf>
    <xf numFmtId="0" fontId="22" fillId="13" borderId="23" xfId="0" applyFont="1" applyFill="1" applyBorder="1" applyAlignment="1">
      <alignment horizontal="center" vertical="center" wrapText="1"/>
    </xf>
    <xf numFmtId="0" fontId="21" fillId="6" borderId="0" xfId="0" applyFont="1" applyFill="1">
      <alignment vertical="center"/>
    </xf>
    <xf numFmtId="0" fontId="21" fillId="12" borderId="23" xfId="0" applyFont="1" applyFill="1" applyBorder="1">
      <alignment vertical="center"/>
    </xf>
    <xf numFmtId="0" fontId="21" fillId="12" borderId="23" xfId="0" applyFont="1" applyFill="1" applyBorder="1" applyAlignment="1">
      <alignment vertical="center" wrapText="1"/>
    </xf>
    <xf numFmtId="0" fontId="23" fillId="6" borderId="0" xfId="0" applyFont="1" applyFill="1">
      <alignment vertical="center"/>
    </xf>
    <xf numFmtId="0" fontId="24" fillId="15" borderId="23" xfId="0" applyFont="1" applyFill="1" applyBorder="1">
      <alignment vertical="center"/>
    </xf>
    <xf numFmtId="0" fontId="23" fillId="15" borderId="23" xfId="0" applyFont="1" applyFill="1" applyBorder="1" applyAlignment="1">
      <alignment vertical="center" wrapText="1"/>
    </xf>
    <xf numFmtId="0" fontId="7" fillId="15" borderId="23" xfId="0" applyFont="1" applyFill="1" applyBorder="1" applyAlignment="1">
      <alignment vertical="center" wrapText="1"/>
    </xf>
    <xf numFmtId="0" fontId="23" fillId="15" borderId="23" xfId="0" applyFont="1" applyFill="1" applyBorder="1" applyAlignment="1">
      <alignment horizontal="center" vertical="center"/>
    </xf>
    <xf numFmtId="0" fontId="23" fillId="16" borderId="23" xfId="0" applyFont="1" applyFill="1" applyBorder="1" applyAlignment="1">
      <alignment horizontal="center" vertical="center"/>
    </xf>
    <xf numFmtId="0" fontId="25" fillId="17" borderId="23" xfId="0" applyFont="1" applyFill="1" applyBorder="1" applyAlignment="1">
      <alignment horizontal="center" vertical="center"/>
    </xf>
    <xf numFmtId="0" fontId="26" fillId="16" borderId="23" xfId="0" applyFont="1" applyFill="1" applyBorder="1" applyAlignment="1">
      <alignment horizontal="center" vertical="center"/>
    </xf>
    <xf numFmtId="0" fontId="23" fillId="15" borderId="23" xfId="0" applyFont="1" applyFill="1" applyBorder="1" applyAlignment="1"/>
    <xf numFmtId="0" fontId="23" fillId="15" borderId="23" xfId="0" applyFont="1" applyFill="1" applyBorder="1">
      <alignment vertical="center"/>
    </xf>
    <xf numFmtId="0" fontId="26" fillId="15" borderId="23" xfId="0" applyFont="1" applyFill="1" applyBorder="1" applyAlignment="1">
      <alignment horizontal="center" vertical="center"/>
    </xf>
    <xf numFmtId="0" fontId="24" fillId="18" borderId="23" xfId="0" applyFont="1" applyFill="1" applyBorder="1">
      <alignment vertical="center"/>
    </xf>
    <xf numFmtId="0" fontId="23" fillId="18" borderId="23" xfId="0" applyFont="1" applyFill="1" applyBorder="1" applyAlignment="1">
      <alignment vertical="center" wrapText="1"/>
    </xf>
    <xf numFmtId="176" fontId="26" fillId="18" borderId="23" xfId="0" applyNumberFormat="1" applyFont="1" applyFill="1" applyBorder="1" applyAlignment="1">
      <alignment horizontal="center" vertical="center"/>
    </xf>
    <xf numFmtId="0" fontId="26" fillId="19" borderId="23" xfId="0" applyFont="1" applyFill="1" applyBorder="1" applyAlignment="1">
      <alignment horizontal="center" vertical="center"/>
    </xf>
    <xf numFmtId="0" fontId="25" fillId="20" borderId="23" xfId="0" applyFont="1" applyFill="1" applyBorder="1" applyAlignment="1">
      <alignment horizontal="center" vertical="center"/>
    </xf>
    <xf numFmtId="0" fontId="23" fillId="18" borderId="23" xfId="0" applyFont="1" applyFill="1" applyBorder="1" applyAlignment="1">
      <alignment horizontal="left" vertical="center"/>
    </xf>
    <xf numFmtId="0" fontId="23" fillId="18" borderId="23" xfId="0" applyFont="1" applyFill="1" applyBorder="1">
      <alignment vertical="center"/>
    </xf>
    <xf numFmtId="0" fontId="7" fillId="18" borderId="23" xfId="0" applyFont="1" applyFill="1" applyBorder="1" applyAlignment="1">
      <alignment vertical="center" wrapText="1"/>
    </xf>
    <xf numFmtId="0" fontId="24" fillId="21" borderId="23" xfId="0" applyFont="1" applyFill="1" applyBorder="1">
      <alignment vertical="center"/>
    </xf>
    <xf numFmtId="0" fontId="23" fillId="21" borderId="23" xfId="0" applyFont="1" applyFill="1" applyBorder="1">
      <alignment vertical="center"/>
    </xf>
    <xf numFmtId="0" fontId="23" fillId="21" borderId="23" xfId="0" applyFont="1" applyFill="1" applyBorder="1" applyAlignment="1">
      <alignment vertical="center" wrapText="1"/>
    </xf>
    <xf numFmtId="0" fontId="26" fillId="21" borderId="23" xfId="0" applyFont="1" applyFill="1" applyBorder="1" applyAlignment="1">
      <alignment horizontal="center" vertical="center"/>
    </xf>
    <xf numFmtId="0" fontId="26" fillId="20" borderId="23" xfId="0" applyFont="1" applyFill="1" applyBorder="1" applyAlignment="1">
      <alignment horizontal="center" vertical="center"/>
    </xf>
    <xf numFmtId="0" fontId="25" fillId="18" borderId="23" xfId="0" applyFont="1" applyFill="1" applyBorder="1" applyAlignment="1">
      <alignment horizontal="center" vertical="center"/>
    </xf>
    <xf numFmtId="0" fontId="7" fillId="21" borderId="23" xfId="0" applyFont="1" applyFill="1" applyBorder="1">
      <alignment vertical="center"/>
    </xf>
    <xf numFmtId="0" fontId="7" fillId="21" borderId="23" xfId="0" applyFont="1" applyFill="1" applyBorder="1" applyAlignment="1">
      <alignment vertical="center" wrapText="1"/>
    </xf>
    <xf numFmtId="0" fontId="27" fillId="21" borderId="23" xfId="0" applyFont="1" applyFill="1" applyBorder="1" applyAlignment="1">
      <alignment horizontal="left" vertical="center" wrapText="1"/>
    </xf>
    <xf numFmtId="0" fontId="28" fillId="21" borderId="23" xfId="0" applyFont="1" applyFill="1" applyBorder="1" applyAlignment="1">
      <alignment horizontal="center" vertical="center" wrapText="1"/>
    </xf>
    <xf numFmtId="0" fontId="28" fillId="21" borderId="23" xfId="0" applyFont="1" applyFill="1" applyBorder="1" applyAlignment="1">
      <alignment horizontal="center" vertical="center"/>
    </xf>
    <xf numFmtId="0" fontId="24" fillId="22" borderId="23" xfId="0" applyFont="1" applyFill="1" applyBorder="1">
      <alignment vertical="center"/>
    </xf>
    <xf numFmtId="0" fontId="23" fillId="22" borderId="23" xfId="0" applyFont="1" applyFill="1" applyBorder="1">
      <alignment vertical="center"/>
    </xf>
    <xf numFmtId="0" fontId="7" fillId="22" borderId="23" xfId="0" applyFont="1" applyFill="1" applyBorder="1" applyAlignment="1">
      <alignment vertical="center" wrapText="1"/>
    </xf>
    <xf numFmtId="0" fontId="26" fillId="22" borderId="23" xfId="0" applyFont="1" applyFill="1" applyBorder="1" applyAlignment="1">
      <alignment horizontal="center" vertical="center"/>
    </xf>
    <xf numFmtId="0" fontId="26" fillId="14" borderId="23" xfId="0" applyFont="1" applyFill="1" applyBorder="1" applyAlignment="1">
      <alignment horizontal="center" vertical="center"/>
    </xf>
    <xf numFmtId="0" fontId="25" fillId="12" borderId="23" xfId="0" applyFont="1" applyFill="1" applyBorder="1" applyAlignment="1">
      <alignment horizontal="center" vertical="center"/>
    </xf>
    <xf numFmtId="0" fontId="23" fillId="22" borderId="23" xfId="0" applyFont="1" applyFill="1" applyBorder="1" applyAlignment="1">
      <alignment vertical="center" wrapText="1"/>
    </xf>
    <xf numFmtId="176" fontId="26" fillId="22" borderId="23" xfId="0" applyNumberFormat="1" applyFont="1" applyFill="1" applyBorder="1" applyAlignment="1">
      <alignment horizontal="center" vertical="center"/>
    </xf>
    <xf numFmtId="177" fontId="26" fillId="14" borderId="23" xfId="0" applyNumberFormat="1" applyFont="1" applyFill="1" applyBorder="1" applyAlignment="1">
      <alignment horizontal="center" vertical="center"/>
    </xf>
    <xf numFmtId="177" fontId="26" fillId="12" borderId="23" xfId="0" applyNumberFormat="1" applyFont="1" applyFill="1" applyBorder="1" applyAlignment="1">
      <alignment horizontal="center" vertical="center"/>
    </xf>
    <xf numFmtId="0" fontId="24" fillId="23" borderId="23" xfId="0" applyFont="1" applyFill="1" applyBorder="1">
      <alignment vertical="center"/>
    </xf>
    <xf numFmtId="0" fontId="23" fillId="23" borderId="23" xfId="0" applyFont="1" applyFill="1" applyBorder="1">
      <alignment vertical="center"/>
    </xf>
    <xf numFmtId="0" fontId="23" fillId="23" borderId="23" xfId="0" applyFont="1" applyFill="1" applyBorder="1" applyAlignment="1">
      <alignment vertical="center" wrapText="1"/>
    </xf>
    <xf numFmtId="0" fontId="26" fillId="23" borderId="23" xfId="0" applyFont="1" applyFill="1" applyBorder="1" applyAlignment="1">
      <alignment horizontal="center" vertical="center"/>
    </xf>
    <xf numFmtId="0" fontId="26" fillId="24" borderId="23" xfId="0" applyFont="1" applyFill="1" applyBorder="1" applyAlignment="1">
      <alignment horizontal="center" vertical="center"/>
    </xf>
    <xf numFmtId="0" fontId="25" fillId="25" borderId="23" xfId="0" applyFont="1" applyFill="1" applyBorder="1" applyAlignment="1">
      <alignment horizontal="center" vertical="center"/>
    </xf>
    <xf numFmtId="0" fontId="7" fillId="23" borderId="23" xfId="0" applyFont="1" applyFill="1" applyBorder="1" applyAlignment="1">
      <alignment vertical="center" wrapText="1"/>
    </xf>
    <xf numFmtId="176" fontId="26" fillId="23" borderId="23" xfId="0" applyNumberFormat="1" applyFont="1" applyFill="1" applyBorder="1" applyAlignment="1">
      <alignment horizontal="center" vertical="center"/>
    </xf>
    <xf numFmtId="0" fontId="29" fillId="23" borderId="23" xfId="0" applyFont="1" applyFill="1" applyBorder="1" applyAlignment="1">
      <alignment horizontal="center" vertical="center"/>
    </xf>
    <xf numFmtId="176" fontId="26" fillId="26" borderId="23" xfId="0" applyNumberFormat="1" applyFont="1" applyFill="1" applyBorder="1" applyAlignment="1">
      <alignment horizontal="center" vertical="center"/>
    </xf>
    <xf numFmtId="0" fontId="17" fillId="6" borderId="0" xfId="0" applyFont="1" applyFill="1">
      <alignment vertical="center"/>
    </xf>
    <xf numFmtId="0" fontId="19" fillId="27" borderId="23" xfId="0" applyFont="1" applyFill="1" applyBorder="1">
      <alignment vertical="center"/>
    </xf>
    <xf numFmtId="0" fontId="17" fillId="27" borderId="23" xfId="0" applyFont="1" applyFill="1" applyBorder="1">
      <alignment vertical="center"/>
    </xf>
    <xf numFmtId="0" fontId="17" fillId="27" borderId="23" xfId="0" applyFont="1" applyFill="1" applyBorder="1" applyAlignment="1">
      <alignment vertical="center" wrapText="1"/>
    </xf>
    <xf numFmtId="0" fontId="30" fillId="27" borderId="23" xfId="0" applyFont="1" applyFill="1" applyBorder="1">
      <alignment vertical="center"/>
    </xf>
    <xf numFmtId="0" fontId="31" fillId="7" borderId="23" xfId="0" applyFont="1" applyFill="1" applyBorder="1" applyAlignment="1">
      <alignment horizontal="center" vertical="center" wrapText="1"/>
    </xf>
    <xf numFmtId="0" fontId="32" fillId="6" borderId="0" xfId="0" applyFont="1" applyFill="1" applyAlignment="1"/>
    <xf numFmtId="0" fontId="13" fillId="8" borderId="23" xfId="0" applyFont="1" applyFill="1" applyBorder="1" applyAlignment="1"/>
    <xf numFmtId="0" fontId="33" fillId="6" borderId="0" xfId="0" applyFont="1" applyFill="1" applyAlignment="1"/>
    <xf numFmtId="0" fontId="34" fillId="7" borderId="23" xfId="0" applyFont="1" applyFill="1" applyBorder="1" applyAlignment="1">
      <alignment horizontal="center" vertical="center" wrapText="1"/>
    </xf>
    <xf numFmtId="0" fontId="35" fillId="7" borderId="23" xfId="0" applyFont="1" applyFill="1" applyBorder="1" applyAlignment="1">
      <alignment horizontal="center" vertical="center" wrapText="1"/>
    </xf>
    <xf numFmtId="0" fontId="21" fillId="12" borderId="23" xfId="0" applyFont="1" applyFill="1" applyBorder="1" applyAlignment="1">
      <alignment horizontal="center" vertical="center"/>
    </xf>
    <xf numFmtId="0" fontId="21" fillId="12" borderId="23" xfId="0" applyFont="1" applyFill="1" applyBorder="1" applyAlignment="1">
      <alignment horizontal="center" vertical="center" wrapText="1"/>
    </xf>
    <xf numFmtId="0" fontId="21" fillId="13" borderId="23" xfId="0" applyFont="1" applyFill="1" applyBorder="1" applyAlignment="1">
      <alignment horizontal="center" vertical="center" wrapText="1"/>
    </xf>
    <xf numFmtId="0" fontId="36" fillId="12" borderId="23" xfId="0" applyFont="1" applyFill="1" applyBorder="1" applyAlignment="1">
      <alignment horizontal="center" vertical="center"/>
    </xf>
    <xf numFmtId="0" fontId="36" fillId="12" borderId="23" xfId="0" applyFont="1" applyFill="1" applyBorder="1" applyAlignment="1">
      <alignment horizontal="center" vertical="center" wrapText="1"/>
    </xf>
    <xf numFmtId="0" fontId="0" fillId="0" borderId="23" xfId="0" applyFont="1" applyFill="1" applyBorder="1" applyAlignment="1"/>
    <xf numFmtId="0" fontId="21" fillId="12" borderId="23" xfId="0" applyFont="1" applyFill="1" applyBorder="1" applyAlignment="1">
      <alignment horizontal="left" vertical="center"/>
    </xf>
    <xf numFmtId="0" fontId="32" fillId="6" borderId="0" xfId="0" applyFont="1" applyFill="1">
      <alignment vertical="center"/>
    </xf>
    <xf numFmtId="0" fontId="26" fillId="17" borderId="23" xfId="0" applyFont="1" applyFill="1" applyBorder="1" applyAlignment="1">
      <alignment horizontal="center" vertical="center"/>
    </xf>
    <xf numFmtId="3" fontId="26" fillId="28" borderId="23" xfId="0" applyNumberFormat="1" applyFont="1" applyFill="1" applyBorder="1" applyAlignment="1">
      <alignment horizontal="center" vertical="center"/>
    </xf>
    <xf numFmtId="3" fontId="26" fillId="16" borderId="23" xfId="0" applyNumberFormat="1" applyFont="1" applyFill="1" applyBorder="1" applyAlignment="1">
      <alignment horizontal="center" vertical="center"/>
    </xf>
    <xf numFmtId="0" fontId="37" fillId="15" borderId="23" xfId="0" applyFont="1" applyFill="1" applyBorder="1" applyAlignment="1">
      <alignment horizontal="left" vertical="center" wrapText="1"/>
    </xf>
    <xf numFmtId="0" fontId="23" fillId="15" borderId="23" xfId="0" applyFont="1" applyFill="1" applyBorder="1" applyAlignment="1">
      <alignment horizontal="center" vertical="center" wrapText="1"/>
    </xf>
    <xf numFmtId="0" fontId="38" fillId="15" borderId="23" xfId="0" applyFont="1" applyFill="1" applyBorder="1" applyAlignment="1">
      <alignment horizontal="left" vertical="center" wrapText="1"/>
    </xf>
    <xf numFmtId="178" fontId="25" fillId="17" borderId="23" xfId="0" applyNumberFormat="1" applyFont="1" applyFill="1" applyBorder="1" applyAlignment="1">
      <alignment horizontal="center" vertical="center"/>
    </xf>
    <xf numFmtId="0" fontId="39" fillId="15" borderId="23" xfId="0" applyFont="1" applyFill="1" applyBorder="1" applyAlignment="1">
      <alignment horizontal="left" vertical="center" wrapText="1"/>
    </xf>
    <xf numFmtId="0" fontId="40" fillId="15" borderId="23" xfId="0" applyFont="1" applyFill="1" applyBorder="1" applyAlignment="1">
      <alignment horizontal="left" vertical="center"/>
    </xf>
    <xf numFmtId="0" fontId="38" fillId="15" borderId="23" xfId="0" applyFont="1" applyFill="1" applyBorder="1" applyAlignment="1">
      <alignment horizontal="left" vertical="center"/>
    </xf>
    <xf numFmtId="0" fontId="41" fillId="15" borderId="23" xfId="0" applyFont="1" applyFill="1" applyBorder="1" applyAlignment="1">
      <alignment horizontal="left" vertical="center"/>
    </xf>
    <xf numFmtId="0" fontId="41" fillId="15" borderId="23" xfId="0" applyFont="1" applyFill="1" applyBorder="1" applyAlignment="1">
      <alignment horizontal="left" vertical="center" wrapText="1"/>
    </xf>
    <xf numFmtId="3" fontId="26" fillId="19" borderId="23" xfId="0" applyNumberFormat="1" applyFont="1" applyFill="1" applyBorder="1" applyAlignment="1">
      <alignment horizontal="center" vertical="center"/>
    </xf>
    <xf numFmtId="0" fontId="38" fillId="18" borderId="23" xfId="0" applyFont="1" applyFill="1" applyBorder="1" applyAlignment="1">
      <alignment horizontal="left" vertical="center" wrapText="1"/>
    </xf>
    <xf numFmtId="0" fontId="23" fillId="18" borderId="23" xfId="0" applyFont="1" applyFill="1" applyBorder="1" applyAlignment="1">
      <alignment horizontal="center" vertical="center" wrapText="1"/>
    </xf>
    <xf numFmtId="0" fontId="42" fillId="6" borderId="0" xfId="0" applyFont="1" applyFill="1">
      <alignment vertical="center"/>
    </xf>
    <xf numFmtId="0" fontId="40" fillId="18" borderId="23" xfId="0" applyFont="1" applyFill="1" applyBorder="1" applyAlignment="1">
      <alignment horizontal="left" vertical="center" wrapText="1"/>
    </xf>
    <xf numFmtId="0" fontId="39" fillId="18" borderId="23" xfId="0" applyFont="1" applyFill="1" applyBorder="1" applyAlignment="1">
      <alignment horizontal="left" vertical="center"/>
    </xf>
    <xf numFmtId="0" fontId="41" fillId="18" borderId="23" xfId="0" applyFont="1" applyFill="1" applyBorder="1" applyAlignment="1">
      <alignment horizontal="left" vertical="center"/>
    </xf>
    <xf numFmtId="0" fontId="38" fillId="18" borderId="23" xfId="0" applyFont="1" applyFill="1" applyBorder="1" applyAlignment="1">
      <alignment horizontal="left" vertical="center"/>
    </xf>
    <xf numFmtId="0" fontId="26" fillId="18" borderId="23" xfId="0" applyFont="1" applyFill="1" applyBorder="1" applyAlignment="1">
      <alignment horizontal="center" vertical="center"/>
    </xf>
    <xf numFmtId="3" fontId="26" fillId="20" borderId="23" xfId="0" applyNumberFormat="1" applyFont="1" applyFill="1" applyBorder="1" applyAlignment="1">
      <alignment horizontal="center" vertical="center"/>
    </xf>
    <xf numFmtId="0" fontId="7" fillId="21" borderId="23" xfId="0" applyFont="1" applyFill="1" applyBorder="1" applyAlignment="1">
      <alignment horizontal="left" vertical="center" wrapText="1"/>
    </xf>
    <xf numFmtId="0" fontId="23" fillId="21" borderId="23" xfId="0" applyFont="1" applyFill="1" applyBorder="1" applyAlignment="1">
      <alignment horizontal="center" vertical="center" wrapText="1"/>
    </xf>
    <xf numFmtId="0" fontId="33" fillId="6" borderId="0" xfId="0" applyFont="1" applyFill="1">
      <alignment vertical="center"/>
    </xf>
    <xf numFmtId="0" fontId="41" fillId="29" borderId="23" xfId="0" applyFont="1" applyFill="1" applyBorder="1" applyAlignment="1">
      <alignment horizontal="left" vertical="center"/>
    </xf>
    <xf numFmtId="0" fontId="38" fillId="29" borderId="23" xfId="0" applyFont="1" applyFill="1" applyBorder="1" applyAlignment="1">
      <alignment horizontal="left" vertical="center" wrapText="1"/>
    </xf>
    <xf numFmtId="0" fontId="38" fillId="21" borderId="23" xfId="0" applyFont="1" applyFill="1" applyBorder="1" applyAlignment="1">
      <alignment horizontal="left" vertical="center" wrapText="1"/>
    </xf>
    <xf numFmtId="0" fontId="43" fillId="21" borderId="23" xfId="0" applyFont="1" applyFill="1" applyBorder="1" applyAlignment="1">
      <alignment horizontal="right" vertical="center"/>
    </xf>
    <xf numFmtId="0" fontId="26" fillId="21" borderId="23" xfId="0" applyFont="1" applyFill="1" applyBorder="1" applyAlignment="1">
      <alignment horizontal="right" vertical="center"/>
    </xf>
    <xf numFmtId="0" fontId="38" fillId="21" borderId="23" xfId="0" applyFont="1" applyFill="1" applyBorder="1" applyAlignment="1">
      <alignment horizontal="left" vertical="center"/>
    </xf>
    <xf numFmtId="0" fontId="26" fillId="21" borderId="23" xfId="0" applyFont="1" applyFill="1" applyBorder="1" applyAlignment="1">
      <alignment horizontal="left" vertical="center" wrapText="1"/>
    </xf>
    <xf numFmtId="0" fontId="43" fillId="21" borderId="23" xfId="0" applyFont="1" applyFill="1" applyBorder="1" applyAlignment="1">
      <alignment horizontal="left" vertical="center"/>
    </xf>
    <xf numFmtId="0" fontId="23" fillId="21" borderId="23" xfId="0" applyFont="1" applyFill="1" applyBorder="1" applyAlignment="1">
      <alignment horizontal="right" vertical="center" wrapText="1"/>
    </xf>
    <xf numFmtId="0" fontId="26" fillId="12" borderId="23" xfId="0" applyFont="1" applyFill="1" applyBorder="1" applyAlignment="1">
      <alignment horizontal="center" vertical="center"/>
    </xf>
    <xf numFmtId="3" fontId="26" fillId="14" borderId="23" xfId="0" applyNumberFormat="1" applyFont="1" applyFill="1" applyBorder="1" applyAlignment="1">
      <alignment horizontal="center" vertical="center"/>
    </xf>
    <xf numFmtId="0" fontId="39" fillId="22" borderId="23" xfId="0" applyFont="1" applyFill="1" applyBorder="1" applyAlignment="1">
      <alignment horizontal="left" vertical="center"/>
    </xf>
    <xf numFmtId="0" fontId="23" fillId="22" borderId="23" xfId="0" applyFont="1" applyFill="1" applyBorder="1" applyAlignment="1">
      <alignment horizontal="center" vertical="center" wrapText="1"/>
    </xf>
    <xf numFmtId="0" fontId="39" fillId="22" borderId="23" xfId="0" applyFont="1" applyFill="1" applyBorder="1" applyAlignment="1">
      <alignment horizontal="left" vertical="center" wrapText="1"/>
    </xf>
    <xf numFmtId="0" fontId="26" fillId="25" borderId="23" xfId="0" applyFont="1" applyFill="1" applyBorder="1" applyAlignment="1">
      <alignment horizontal="center" vertical="center"/>
    </xf>
    <xf numFmtId="0" fontId="26" fillId="30" borderId="23" xfId="0" applyFont="1" applyFill="1" applyBorder="1" applyAlignment="1">
      <alignment horizontal="center" vertical="center"/>
    </xf>
    <xf numFmtId="3" fontId="26" fillId="26" borderId="23" xfId="0" applyNumberFormat="1" applyFont="1" applyFill="1" applyBorder="1" applyAlignment="1">
      <alignment horizontal="center" vertical="center"/>
    </xf>
    <xf numFmtId="0" fontId="44" fillId="23" borderId="23" xfId="0" applyFont="1" applyFill="1" applyBorder="1" applyAlignment="1">
      <alignment horizontal="left" vertical="center" wrapText="1"/>
    </xf>
    <xf numFmtId="0" fontId="23" fillId="23" borderId="23" xfId="0" applyFont="1" applyFill="1" applyBorder="1" applyAlignment="1">
      <alignment horizontal="center" vertical="center" wrapText="1"/>
    </xf>
    <xf numFmtId="0" fontId="39" fillId="23" borderId="23" xfId="0" applyFont="1" applyFill="1" applyBorder="1" applyAlignment="1">
      <alignment horizontal="left" vertical="center"/>
    </xf>
    <xf numFmtId="0" fontId="39" fillId="23" borderId="23" xfId="0" applyFont="1" applyFill="1" applyBorder="1" applyAlignment="1">
      <alignment horizontal="left" vertical="center" wrapText="1"/>
    </xf>
    <xf numFmtId="0" fontId="23" fillId="23" borderId="23" xfId="0" applyFont="1" applyFill="1" applyBorder="1" applyAlignment="1">
      <alignment horizontal="left" vertical="center" wrapText="1"/>
    </xf>
    <xf numFmtId="0" fontId="29" fillId="30" borderId="23" xfId="0" applyFont="1" applyFill="1" applyBorder="1" applyAlignment="1">
      <alignment horizontal="center" vertical="center"/>
    </xf>
    <xf numFmtId="0" fontId="7" fillId="23" borderId="23" xfId="0" applyFont="1" applyFill="1" applyBorder="1" applyAlignment="1">
      <alignment horizontal="center" vertical="center" wrapText="1"/>
    </xf>
    <xf numFmtId="0" fontId="17" fillId="27" borderId="23" xfId="0" applyFont="1" applyFill="1" applyBorder="1" applyAlignment="1">
      <alignment horizontal="center" vertical="center"/>
    </xf>
    <xf numFmtId="0" fontId="19" fillId="27" borderId="23" xfId="0" applyFont="1" applyFill="1" applyBorder="1" applyAlignment="1">
      <alignment vertical="center" wrapText="1"/>
    </xf>
    <xf numFmtId="0" fontId="30" fillId="27" borderId="23" xfId="0" applyFont="1" applyFill="1" applyBorder="1" applyAlignment="1">
      <alignment vertical="center" wrapText="1"/>
    </xf>
    <xf numFmtId="0" fontId="0" fillId="0" borderId="23" xfId="0" applyFont="1" applyBorder="1">
      <alignment vertical="center"/>
    </xf>
    <xf numFmtId="0" fontId="42" fillId="0" borderId="23" xfId="0" applyFont="1" applyFill="1" applyBorder="1" applyAlignment="1"/>
    <xf numFmtId="0" fontId="45" fillId="27" borderId="23" xfId="0" applyFont="1" applyFill="1" applyBorder="1" applyAlignment="1">
      <alignment vertical="center" wrapText="1"/>
    </xf>
    <xf numFmtId="0" fontId="26" fillId="28" borderId="23" xfId="0" applyFont="1" applyFill="1" applyBorder="1" applyAlignment="1">
      <alignment horizontal="center" vertical="center"/>
    </xf>
    <xf numFmtId="0" fontId="46" fillId="15" borderId="23" xfId="0" applyFont="1" applyFill="1" applyBorder="1" applyAlignment="1">
      <alignment horizontal="left" vertical="center" wrapText="1"/>
    </xf>
    <xf numFmtId="0" fontId="40" fillId="15" borderId="23" xfId="0" applyFont="1" applyFill="1" applyBorder="1" applyAlignment="1">
      <alignment horizontal="left" vertical="center" wrapText="1"/>
    </xf>
    <xf numFmtId="0" fontId="47" fillId="15" borderId="23" xfId="0" applyFont="1" applyFill="1" applyBorder="1" applyAlignment="1">
      <alignment horizontal="center" vertical="center"/>
    </xf>
    <xf numFmtId="0" fontId="47" fillId="15" borderId="23" xfId="0" applyFont="1" applyFill="1" applyBorder="1" applyAlignment="1">
      <alignment horizontal="right" vertical="center"/>
    </xf>
    <xf numFmtId="0" fontId="7" fillId="18" borderId="23" xfId="0" applyFont="1" applyFill="1" applyBorder="1">
      <alignment vertical="center"/>
    </xf>
    <xf numFmtId="0" fontId="33" fillId="6" borderId="23" xfId="0" applyFont="1" applyFill="1" applyBorder="1" applyAlignment="1">
      <alignment horizontal="center" vertical="center" wrapText="1"/>
    </xf>
    <xf numFmtId="0" fontId="33" fillId="6" borderId="23" xfId="0" applyFont="1" applyFill="1" applyBorder="1" applyAlignment="1">
      <alignment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8.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3</xdr:col>
      <xdr:colOff>3076575</xdr:colOff>
      <xdr:row>40</xdr:row>
      <xdr:rowOff>142875</xdr:rowOff>
    </xdr:from>
    <xdr:ext cx="809625" cy="523875"/>
    <xdr:pic>
      <xdr:nvPicPr>
        <xdr:cNvPr id="2" name="图片 1"/>
        <xdr:cNvPicPr/>
      </xdr:nvPicPr>
      <xdr:blipFill>
        <a:blip r:embed="rId1"/>
        <a:stretch>
          <a:fillRect/>
        </a:stretch>
      </xdr:blipFill>
      <xdr:spPr>
        <a:xfrm>
          <a:off x="6920230" y="13716000"/>
          <a:ext cx="809625" cy="523875"/>
        </a:xfrm>
        <a:prstGeom prst="rect">
          <a:avLst/>
        </a:prstGeom>
      </xdr:spPr>
    </xdr:pic>
    <xdr:clientData/>
  </xdr:oneCellAnchor>
  <xdr:oneCellAnchor>
    <xdr:from>
      <xdr:col>3</xdr:col>
      <xdr:colOff>2133600</xdr:colOff>
      <xdr:row>71</xdr:row>
      <xdr:rowOff>180975</xdr:rowOff>
    </xdr:from>
    <xdr:ext cx="914400" cy="742950"/>
    <xdr:pic>
      <xdr:nvPicPr>
        <xdr:cNvPr id="3" name="图片 2"/>
        <xdr:cNvPicPr/>
      </xdr:nvPicPr>
      <xdr:blipFill>
        <a:blip r:embed="rId2"/>
        <a:stretch>
          <a:fillRect/>
        </a:stretch>
      </xdr:blipFill>
      <xdr:spPr>
        <a:xfrm>
          <a:off x="5977255" y="23050500"/>
          <a:ext cx="914400" cy="742950"/>
        </a:xfrm>
        <a:prstGeom prst="rect">
          <a:avLst/>
        </a:prstGeom>
      </xdr:spPr>
    </xdr:pic>
    <xdr:clientData/>
  </xdr:oneCellAnchor>
  <xdr:oneCellAnchor>
    <xdr:from>
      <xdr:col>3</xdr:col>
      <xdr:colOff>923925</xdr:colOff>
      <xdr:row>72</xdr:row>
      <xdr:rowOff>0</xdr:rowOff>
    </xdr:from>
    <xdr:ext cx="942975" cy="733425"/>
    <xdr:pic>
      <xdr:nvPicPr>
        <xdr:cNvPr id="4" name="图片 3"/>
        <xdr:cNvPicPr/>
      </xdr:nvPicPr>
      <xdr:blipFill>
        <a:blip r:embed="rId3"/>
        <a:stretch>
          <a:fillRect/>
        </a:stretch>
      </xdr:blipFill>
      <xdr:spPr>
        <a:xfrm>
          <a:off x="4767580" y="23050500"/>
          <a:ext cx="942975" cy="733425"/>
        </a:xfrm>
        <a:prstGeom prst="rect">
          <a:avLst/>
        </a:prstGeom>
      </xdr:spPr>
    </xdr:pic>
    <xdr:clientData/>
  </xdr:oneCellAnchor>
  <xdr:oneCellAnchor>
    <xdr:from>
      <xdr:col>3</xdr:col>
      <xdr:colOff>1038225</xdr:colOff>
      <xdr:row>49</xdr:row>
      <xdr:rowOff>419100</xdr:rowOff>
    </xdr:from>
    <xdr:ext cx="1209675" cy="590550"/>
    <xdr:pic>
      <xdr:nvPicPr>
        <xdr:cNvPr id="5" name="图片 4"/>
        <xdr:cNvPicPr/>
      </xdr:nvPicPr>
      <xdr:blipFill>
        <a:blip r:embed="rId4"/>
        <a:stretch>
          <a:fillRect/>
        </a:stretch>
      </xdr:blipFill>
      <xdr:spPr>
        <a:xfrm>
          <a:off x="4881880" y="15621000"/>
          <a:ext cx="1209675" cy="590550"/>
        </a:xfrm>
        <a:prstGeom prst="rect">
          <a:avLst/>
        </a:prstGeom>
      </xdr:spPr>
    </xdr:pic>
    <xdr:clientData/>
  </xdr:oneCellAnchor>
  <xdr:oneCellAnchor>
    <xdr:from>
      <xdr:col>2</xdr:col>
      <xdr:colOff>1990725</xdr:colOff>
      <xdr:row>6</xdr:row>
      <xdr:rowOff>257175</xdr:rowOff>
    </xdr:from>
    <xdr:ext cx="771525" cy="847725"/>
    <xdr:pic>
      <xdr:nvPicPr>
        <xdr:cNvPr id="6" name="图片 5"/>
        <xdr:cNvPicPr/>
      </xdr:nvPicPr>
      <xdr:blipFill>
        <a:blip r:embed="rId5"/>
        <a:stretch>
          <a:fillRect/>
        </a:stretch>
      </xdr:blipFill>
      <xdr:spPr>
        <a:xfrm>
          <a:off x="3027045" y="2571750"/>
          <a:ext cx="771525" cy="847725"/>
        </a:xfrm>
        <a:prstGeom prst="rect">
          <a:avLst/>
        </a:prstGeom>
      </xdr:spPr>
    </xdr:pic>
    <xdr:clientData/>
  </xdr:oneCellAnchor>
  <xdr:oneCellAnchor>
    <xdr:from>
      <xdr:col>2</xdr:col>
      <xdr:colOff>733425</xdr:colOff>
      <xdr:row>15</xdr:row>
      <xdr:rowOff>9525</xdr:rowOff>
    </xdr:from>
    <xdr:ext cx="1085850" cy="1000125"/>
    <xdr:pic>
      <xdr:nvPicPr>
        <xdr:cNvPr id="7" name="图片 6"/>
        <xdr:cNvPicPr/>
      </xdr:nvPicPr>
      <xdr:blipFill>
        <a:blip r:embed="rId6"/>
        <a:stretch>
          <a:fillRect/>
        </a:stretch>
      </xdr:blipFill>
      <xdr:spPr>
        <a:xfrm>
          <a:off x="1769745" y="7315200"/>
          <a:ext cx="1085850" cy="1000125"/>
        </a:xfrm>
        <a:prstGeom prst="rect">
          <a:avLst/>
        </a:prstGeom>
      </xdr:spPr>
    </xdr:pic>
    <xdr:clientData/>
  </xdr:oneCellAnchor>
  <xdr:oneCellAnchor>
    <xdr:from>
      <xdr:col>3</xdr:col>
      <xdr:colOff>2486025</xdr:colOff>
      <xdr:row>56</xdr:row>
      <xdr:rowOff>38100</xdr:rowOff>
    </xdr:from>
    <xdr:ext cx="781050" cy="609600"/>
    <xdr:pic>
      <xdr:nvPicPr>
        <xdr:cNvPr id="8" name="图片 7"/>
        <xdr:cNvPicPr/>
      </xdr:nvPicPr>
      <xdr:blipFill>
        <a:blip r:embed="rId7"/>
        <a:stretch>
          <a:fillRect/>
        </a:stretch>
      </xdr:blipFill>
      <xdr:spPr>
        <a:xfrm>
          <a:off x="6329680" y="17049750"/>
          <a:ext cx="781050" cy="609600"/>
        </a:xfrm>
        <a:prstGeom prst="rect">
          <a:avLst/>
        </a:prstGeom>
      </xdr:spPr>
    </xdr:pic>
    <xdr:clientData/>
  </xdr:oneCellAnchor>
  <xdr:oneCellAnchor>
    <xdr:from>
      <xdr:col>3</xdr:col>
      <xdr:colOff>2295525</xdr:colOff>
      <xdr:row>40</xdr:row>
      <xdr:rowOff>57150</xdr:rowOff>
    </xdr:from>
    <xdr:ext cx="733425" cy="695325"/>
    <xdr:pic>
      <xdr:nvPicPr>
        <xdr:cNvPr id="9" name="图片 8"/>
        <xdr:cNvPicPr/>
      </xdr:nvPicPr>
      <xdr:blipFill>
        <a:blip r:embed="rId8"/>
        <a:stretch>
          <a:fillRect/>
        </a:stretch>
      </xdr:blipFill>
      <xdr:spPr>
        <a:xfrm>
          <a:off x="6139180" y="13630275"/>
          <a:ext cx="733425" cy="695325"/>
        </a:xfrm>
        <a:prstGeom prst="rect">
          <a:avLst/>
        </a:prstGeom>
      </xdr:spPr>
    </xdr:pic>
    <xdr:clientData/>
  </xdr:oneCellAnchor>
  <xdr:oneCellAnchor>
    <xdr:from>
      <xdr:col>3</xdr:col>
      <xdr:colOff>2428875</xdr:colOff>
      <xdr:row>43</xdr:row>
      <xdr:rowOff>152400</xdr:rowOff>
    </xdr:from>
    <xdr:ext cx="857250" cy="914400"/>
    <xdr:pic>
      <xdr:nvPicPr>
        <xdr:cNvPr id="10" name="图片 9"/>
        <xdr:cNvPicPr/>
      </xdr:nvPicPr>
      <xdr:blipFill>
        <a:blip r:embed="rId9"/>
        <a:stretch>
          <a:fillRect/>
        </a:stretch>
      </xdr:blipFill>
      <xdr:spPr>
        <a:xfrm>
          <a:off x="6272530" y="14268450"/>
          <a:ext cx="857250" cy="914400"/>
        </a:xfrm>
        <a:prstGeom prst="rect">
          <a:avLst/>
        </a:prstGeom>
      </xdr:spPr>
    </xdr:pic>
    <xdr:clientData/>
  </xdr:oneCellAnchor>
  <xdr:oneCellAnchor>
    <xdr:from>
      <xdr:col>3</xdr:col>
      <xdr:colOff>3000375</xdr:colOff>
      <xdr:row>20</xdr:row>
      <xdr:rowOff>95250</xdr:rowOff>
    </xdr:from>
    <xdr:ext cx="742950" cy="1085850"/>
    <xdr:pic>
      <xdr:nvPicPr>
        <xdr:cNvPr id="11" name="图片 10"/>
        <xdr:cNvPicPr/>
      </xdr:nvPicPr>
      <xdr:blipFill>
        <a:blip r:embed="rId10"/>
        <a:stretch>
          <a:fillRect/>
        </a:stretch>
      </xdr:blipFill>
      <xdr:spPr>
        <a:xfrm>
          <a:off x="6844030" y="8848725"/>
          <a:ext cx="742950" cy="1085850"/>
        </a:xfrm>
        <a:prstGeom prst="rect">
          <a:avLst/>
        </a:prstGeom>
      </xdr:spPr>
    </xdr:pic>
    <xdr:clientData/>
  </xdr:oneCellAnchor>
  <xdr:oneCellAnchor>
    <xdr:from>
      <xdr:col>6</xdr:col>
      <xdr:colOff>371475</xdr:colOff>
      <xdr:row>63</xdr:row>
      <xdr:rowOff>114300</xdr:rowOff>
    </xdr:from>
    <xdr:ext cx="2562225" cy="1276350"/>
    <xdr:pic>
      <xdr:nvPicPr>
        <xdr:cNvPr id="12" name="图片 11"/>
        <xdr:cNvPicPr/>
      </xdr:nvPicPr>
      <xdr:blipFill>
        <a:blip r:embed="rId11"/>
        <a:stretch>
          <a:fillRect/>
        </a:stretch>
      </xdr:blipFill>
      <xdr:spPr>
        <a:xfrm>
          <a:off x="8765540" y="19878675"/>
          <a:ext cx="2562225" cy="1276350"/>
        </a:xfrm>
        <a:prstGeom prst="rect">
          <a:avLst/>
        </a:prstGeom>
      </xdr:spPr>
    </xdr:pic>
    <xdr:clientData/>
  </xdr:oneCellAnchor>
  <xdr:oneCellAnchor>
    <xdr:from>
      <xdr:col>2</xdr:col>
      <xdr:colOff>1981200</xdr:colOff>
      <xdr:row>14</xdr:row>
      <xdr:rowOff>19050</xdr:rowOff>
    </xdr:from>
    <xdr:ext cx="742950" cy="666750"/>
    <xdr:pic>
      <xdr:nvPicPr>
        <xdr:cNvPr id="13" name="图片 12"/>
        <xdr:cNvPicPr/>
      </xdr:nvPicPr>
      <xdr:blipFill>
        <a:blip r:embed="rId12"/>
        <a:stretch>
          <a:fillRect/>
        </a:stretch>
      </xdr:blipFill>
      <xdr:spPr>
        <a:xfrm>
          <a:off x="3017520" y="7143750"/>
          <a:ext cx="742950" cy="666750"/>
        </a:xfrm>
        <a:prstGeom prst="rect">
          <a:avLst/>
        </a:prstGeom>
      </xdr:spPr>
    </xdr:pic>
    <xdr:clientData/>
  </xdr:oneCellAnchor>
  <xdr:oneCellAnchor>
    <xdr:from>
      <xdr:col>2</xdr:col>
      <xdr:colOff>1762125</xdr:colOff>
      <xdr:row>17</xdr:row>
      <xdr:rowOff>352425</xdr:rowOff>
    </xdr:from>
    <xdr:ext cx="1047750" cy="971550"/>
    <xdr:pic>
      <xdr:nvPicPr>
        <xdr:cNvPr id="14" name="图片 13"/>
        <xdr:cNvPicPr/>
      </xdr:nvPicPr>
      <xdr:blipFill>
        <a:blip r:embed="rId13"/>
        <a:stretch>
          <a:fillRect/>
        </a:stretch>
      </xdr:blipFill>
      <xdr:spPr>
        <a:xfrm>
          <a:off x="2798445" y="8201025"/>
          <a:ext cx="1047750" cy="971550"/>
        </a:xfrm>
        <a:prstGeom prst="rect">
          <a:avLst/>
        </a:prstGeom>
      </xdr:spPr>
    </xdr:pic>
    <xdr:clientData/>
  </xdr:oneCellAnchor>
  <xdr:oneCellAnchor>
    <xdr:from>
      <xdr:col>3</xdr:col>
      <xdr:colOff>1724025</xdr:colOff>
      <xdr:row>18</xdr:row>
      <xdr:rowOff>38100</xdr:rowOff>
    </xdr:from>
    <xdr:ext cx="1219200" cy="923925"/>
    <xdr:pic>
      <xdr:nvPicPr>
        <xdr:cNvPr id="15" name="图片 14"/>
        <xdr:cNvPicPr/>
      </xdr:nvPicPr>
      <xdr:blipFill>
        <a:blip r:embed="rId14"/>
        <a:stretch>
          <a:fillRect/>
        </a:stretch>
      </xdr:blipFill>
      <xdr:spPr>
        <a:xfrm>
          <a:off x="5567680" y="8429625"/>
          <a:ext cx="1219200" cy="923925"/>
        </a:xfrm>
        <a:prstGeom prst="rect">
          <a:avLst/>
        </a:prstGeom>
      </xdr:spPr>
    </xdr:pic>
    <xdr:clientData/>
  </xdr:oneCellAnchor>
  <xdr:oneCellAnchor>
    <xdr:from>
      <xdr:col>3</xdr:col>
      <xdr:colOff>2914650</xdr:colOff>
      <xdr:row>51</xdr:row>
      <xdr:rowOff>285750</xdr:rowOff>
    </xdr:from>
    <xdr:ext cx="914400" cy="1266825"/>
    <xdr:pic>
      <xdr:nvPicPr>
        <xdr:cNvPr id="16" name="图片 15"/>
        <xdr:cNvPicPr/>
      </xdr:nvPicPr>
      <xdr:blipFill>
        <a:blip r:embed="rId15"/>
        <a:stretch>
          <a:fillRect/>
        </a:stretch>
      </xdr:blipFill>
      <xdr:spPr>
        <a:xfrm>
          <a:off x="6758305" y="16106775"/>
          <a:ext cx="914400" cy="1266825"/>
        </a:xfrm>
        <a:prstGeom prst="rect">
          <a:avLst/>
        </a:prstGeom>
      </xdr:spPr>
    </xdr:pic>
    <xdr:clientData/>
  </xdr:oneCellAnchor>
  <xdr:oneCellAnchor>
    <xdr:from>
      <xdr:col>3</xdr:col>
      <xdr:colOff>1695450</xdr:colOff>
      <xdr:row>63</xdr:row>
      <xdr:rowOff>38100</xdr:rowOff>
    </xdr:from>
    <xdr:ext cx="1876425" cy="1400175"/>
    <xdr:pic>
      <xdr:nvPicPr>
        <xdr:cNvPr id="17" name="图片 16"/>
        <xdr:cNvPicPr/>
      </xdr:nvPicPr>
      <xdr:blipFill>
        <a:blip r:embed="rId16"/>
        <a:stretch>
          <a:fillRect/>
        </a:stretch>
      </xdr:blipFill>
      <xdr:spPr>
        <a:xfrm>
          <a:off x="5539105" y="19802475"/>
          <a:ext cx="1876425" cy="1400175"/>
        </a:xfrm>
        <a:prstGeom prst="rect">
          <a:avLst/>
        </a:prstGeom>
      </xdr:spPr>
    </xdr:pic>
    <xdr:clientData/>
  </xdr:oneCellAnchor>
  <xdr:oneCellAnchor>
    <xdr:from>
      <xdr:col>3</xdr:col>
      <xdr:colOff>1981200</xdr:colOff>
      <xdr:row>52</xdr:row>
      <xdr:rowOff>114300</xdr:rowOff>
    </xdr:from>
    <xdr:ext cx="876300" cy="571500"/>
    <xdr:pic>
      <xdr:nvPicPr>
        <xdr:cNvPr id="18" name="图片 17"/>
        <xdr:cNvPicPr/>
      </xdr:nvPicPr>
      <xdr:blipFill>
        <a:blip r:embed="rId17"/>
        <a:stretch>
          <a:fillRect/>
        </a:stretch>
      </xdr:blipFill>
      <xdr:spPr>
        <a:xfrm>
          <a:off x="5824855" y="16221075"/>
          <a:ext cx="876300" cy="571500"/>
        </a:xfrm>
        <a:prstGeom prst="rect">
          <a:avLst/>
        </a:prstGeom>
      </xdr:spPr>
    </xdr:pic>
    <xdr:clientData/>
  </xdr:oneCellAnchor>
  <xdr:oneCellAnchor>
    <xdr:from>
      <xdr:col>3</xdr:col>
      <xdr:colOff>1323975</xdr:colOff>
      <xdr:row>28</xdr:row>
      <xdr:rowOff>323850</xdr:rowOff>
    </xdr:from>
    <xdr:ext cx="1143000" cy="1038225"/>
    <xdr:pic>
      <xdr:nvPicPr>
        <xdr:cNvPr id="19" name="图片 18"/>
        <xdr:cNvPicPr/>
      </xdr:nvPicPr>
      <xdr:blipFill>
        <a:blip r:embed="rId18"/>
        <a:stretch>
          <a:fillRect/>
        </a:stretch>
      </xdr:blipFill>
      <xdr:spPr>
        <a:xfrm>
          <a:off x="5167630" y="11582400"/>
          <a:ext cx="1143000" cy="1038225"/>
        </a:xfrm>
        <a:prstGeom prst="rect">
          <a:avLst/>
        </a:prstGeom>
      </xdr:spPr>
    </xdr:pic>
    <xdr:clientData/>
  </xdr:oneCellAnchor>
  <xdr:oneCellAnchor>
    <xdr:from>
      <xdr:col>3</xdr:col>
      <xdr:colOff>2286000</xdr:colOff>
      <xdr:row>49</xdr:row>
      <xdr:rowOff>438150</xdr:rowOff>
    </xdr:from>
    <xdr:ext cx="990600" cy="514350"/>
    <xdr:pic>
      <xdr:nvPicPr>
        <xdr:cNvPr id="20" name="图片 19"/>
        <xdr:cNvPicPr/>
      </xdr:nvPicPr>
      <xdr:blipFill>
        <a:blip r:embed="rId19"/>
        <a:stretch>
          <a:fillRect/>
        </a:stretch>
      </xdr:blipFill>
      <xdr:spPr>
        <a:xfrm>
          <a:off x="6129655" y="15640050"/>
          <a:ext cx="990600" cy="514350"/>
        </a:xfrm>
        <a:prstGeom prst="rect">
          <a:avLst/>
        </a:prstGeom>
      </xdr:spPr>
    </xdr:pic>
    <xdr:clientData/>
  </xdr:oneCellAnchor>
  <xdr:oneCellAnchor>
    <xdr:from>
      <xdr:col>3</xdr:col>
      <xdr:colOff>38100</xdr:colOff>
      <xdr:row>28</xdr:row>
      <xdr:rowOff>342900</xdr:rowOff>
    </xdr:from>
    <xdr:ext cx="1181100" cy="666750"/>
    <xdr:pic>
      <xdr:nvPicPr>
        <xdr:cNvPr id="21" name="图片 20"/>
        <xdr:cNvPicPr/>
      </xdr:nvPicPr>
      <xdr:blipFill>
        <a:blip r:embed="rId20"/>
        <a:stretch>
          <a:fillRect/>
        </a:stretch>
      </xdr:blipFill>
      <xdr:spPr>
        <a:xfrm>
          <a:off x="3881755" y="11582400"/>
          <a:ext cx="1181100" cy="666750"/>
        </a:xfrm>
        <a:prstGeom prst="rect">
          <a:avLst/>
        </a:prstGeom>
      </xdr:spPr>
    </xdr:pic>
    <xdr:clientData/>
  </xdr:oneCellAnchor>
  <xdr:oneCellAnchor>
    <xdr:from>
      <xdr:col>3</xdr:col>
      <xdr:colOff>933450</xdr:colOff>
      <xdr:row>33</xdr:row>
      <xdr:rowOff>0</xdr:rowOff>
    </xdr:from>
    <xdr:ext cx="2219325" cy="1209675"/>
    <xdr:pic>
      <xdr:nvPicPr>
        <xdr:cNvPr id="22" name="图片 21"/>
        <xdr:cNvPicPr/>
      </xdr:nvPicPr>
      <xdr:blipFill>
        <a:blip r:embed="rId21"/>
        <a:stretch>
          <a:fillRect/>
        </a:stretch>
      </xdr:blipFill>
      <xdr:spPr>
        <a:xfrm>
          <a:off x="4777105" y="12306300"/>
          <a:ext cx="2219325" cy="1209675"/>
        </a:xfrm>
        <a:prstGeom prst="rect">
          <a:avLst/>
        </a:prstGeom>
      </xdr:spPr>
    </xdr:pic>
    <xdr:clientData/>
  </xdr:oneCellAnchor>
  <xdr:oneCellAnchor>
    <xdr:from>
      <xdr:col>3</xdr:col>
      <xdr:colOff>1257300</xdr:colOff>
      <xdr:row>43</xdr:row>
      <xdr:rowOff>190500</xdr:rowOff>
    </xdr:from>
    <xdr:ext cx="981075" cy="895350"/>
    <xdr:pic>
      <xdr:nvPicPr>
        <xdr:cNvPr id="23" name="图片 22"/>
        <xdr:cNvPicPr/>
      </xdr:nvPicPr>
      <xdr:blipFill>
        <a:blip r:embed="rId22"/>
        <a:stretch>
          <a:fillRect/>
        </a:stretch>
      </xdr:blipFill>
      <xdr:spPr>
        <a:xfrm>
          <a:off x="5100955" y="14297025"/>
          <a:ext cx="981075" cy="895350"/>
        </a:xfrm>
        <a:prstGeom prst="rect">
          <a:avLst/>
        </a:prstGeom>
      </xdr:spPr>
    </xdr:pic>
    <xdr:clientData/>
  </xdr:oneCellAnchor>
  <xdr:oneCellAnchor>
    <xdr:from>
      <xdr:col>3</xdr:col>
      <xdr:colOff>1343025</xdr:colOff>
      <xdr:row>26</xdr:row>
      <xdr:rowOff>57150</xdr:rowOff>
    </xdr:from>
    <xdr:ext cx="933450" cy="619125"/>
    <xdr:pic>
      <xdr:nvPicPr>
        <xdr:cNvPr id="24" name="图片 23"/>
        <xdr:cNvPicPr/>
      </xdr:nvPicPr>
      <xdr:blipFill>
        <a:blip r:embed="rId23"/>
        <a:stretch>
          <a:fillRect/>
        </a:stretch>
      </xdr:blipFill>
      <xdr:spPr>
        <a:xfrm>
          <a:off x="5186680" y="10077450"/>
          <a:ext cx="933450" cy="619125"/>
        </a:xfrm>
        <a:prstGeom prst="rect">
          <a:avLst/>
        </a:prstGeom>
      </xdr:spPr>
    </xdr:pic>
    <xdr:clientData/>
  </xdr:oneCellAnchor>
  <xdr:oneCellAnchor>
    <xdr:from>
      <xdr:col>4</xdr:col>
      <xdr:colOff>314325</xdr:colOff>
      <xdr:row>63</xdr:row>
      <xdr:rowOff>57150</xdr:rowOff>
    </xdr:from>
    <xdr:ext cx="1276350" cy="1371600"/>
    <xdr:pic>
      <xdr:nvPicPr>
        <xdr:cNvPr id="25" name="图片 24"/>
        <xdr:cNvPicPr/>
      </xdr:nvPicPr>
      <xdr:blipFill>
        <a:blip r:embed="rId24"/>
        <a:stretch>
          <a:fillRect/>
        </a:stretch>
      </xdr:blipFill>
      <xdr:spPr>
        <a:xfrm>
          <a:off x="7446010" y="19821525"/>
          <a:ext cx="1276350" cy="1371600"/>
        </a:xfrm>
        <a:prstGeom prst="rect">
          <a:avLst/>
        </a:prstGeom>
      </xdr:spPr>
    </xdr:pic>
    <xdr:clientData/>
  </xdr:oneCellAnchor>
  <xdr:oneCellAnchor>
    <xdr:from>
      <xdr:col>3</xdr:col>
      <xdr:colOff>2752725</xdr:colOff>
      <xdr:row>8</xdr:row>
      <xdr:rowOff>247650</xdr:rowOff>
    </xdr:from>
    <xdr:ext cx="1028700" cy="533400"/>
    <xdr:pic>
      <xdr:nvPicPr>
        <xdr:cNvPr id="26" name="图片 25"/>
        <xdr:cNvPicPr/>
      </xdr:nvPicPr>
      <xdr:blipFill>
        <a:blip r:embed="rId25"/>
        <a:stretch>
          <a:fillRect/>
        </a:stretch>
      </xdr:blipFill>
      <xdr:spPr>
        <a:xfrm>
          <a:off x="6596380" y="4124325"/>
          <a:ext cx="1028700" cy="533400"/>
        </a:xfrm>
        <a:prstGeom prst="rect">
          <a:avLst/>
        </a:prstGeom>
      </xdr:spPr>
    </xdr:pic>
    <xdr:clientData/>
  </xdr:oneCellAnchor>
  <xdr:oneCellAnchor>
    <xdr:from>
      <xdr:col>2</xdr:col>
      <xdr:colOff>1876425</xdr:colOff>
      <xdr:row>16</xdr:row>
      <xdr:rowOff>190500</xdr:rowOff>
    </xdr:from>
    <xdr:ext cx="885825" cy="723900"/>
    <xdr:pic>
      <xdr:nvPicPr>
        <xdr:cNvPr id="27" name="图片 26"/>
        <xdr:cNvPicPr/>
      </xdr:nvPicPr>
      <xdr:blipFill>
        <a:blip r:embed="rId26"/>
        <a:stretch>
          <a:fillRect/>
        </a:stretch>
      </xdr:blipFill>
      <xdr:spPr>
        <a:xfrm>
          <a:off x="2912745" y="7677150"/>
          <a:ext cx="885825" cy="723900"/>
        </a:xfrm>
        <a:prstGeom prst="rect">
          <a:avLst/>
        </a:prstGeom>
      </xdr:spPr>
    </xdr:pic>
    <xdr:clientData/>
  </xdr:oneCellAnchor>
  <xdr:oneCellAnchor>
    <xdr:from>
      <xdr:col>2</xdr:col>
      <xdr:colOff>2019300</xdr:colOff>
      <xdr:row>22</xdr:row>
      <xdr:rowOff>314325</xdr:rowOff>
    </xdr:from>
    <xdr:ext cx="781050" cy="619125"/>
    <xdr:pic>
      <xdr:nvPicPr>
        <xdr:cNvPr id="28" name="图片 27"/>
        <xdr:cNvPicPr/>
      </xdr:nvPicPr>
      <xdr:blipFill>
        <a:blip r:embed="rId27"/>
        <a:stretch>
          <a:fillRect/>
        </a:stretch>
      </xdr:blipFill>
      <xdr:spPr>
        <a:xfrm>
          <a:off x="3055620" y="9429750"/>
          <a:ext cx="781050" cy="619125"/>
        </a:xfrm>
        <a:prstGeom prst="rect">
          <a:avLst/>
        </a:prstGeom>
      </xdr:spPr>
    </xdr:pic>
    <xdr:clientData/>
  </xdr:oneCellAnchor>
  <xdr:oneCellAnchor>
    <xdr:from>
      <xdr:col>2</xdr:col>
      <xdr:colOff>1495425</xdr:colOff>
      <xdr:row>7</xdr:row>
      <xdr:rowOff>1123950</xdr:rowOff>
    </xdr:from>
    <xdr:ext cx="1181100" cy="742950"/>
    <xdr:pic>
      <xdr:nvPicPr>
        <xdr:cNvPr id="29" name="图片 28"/>
        <xdr:cNvPicPr/>
      </xdr:nvPicPr>
      <xdr:blipFill>
        <a:blip r:embed="rId28"/>
        <a:stretch>
          <a:fillRect/>
        </a:stretch>
      </xdr:blipFill>
      <xdr:spPr>
        <a:xfrm>
          <a:off x="2531745" y="3695700"/>
          <a:ext cx="1181100" cy="742950"/>
        </a:xfrm>
        <a:prstGeom prst="rect">
          <a:avLst/>
        </a:prstGeom>
      </xdr:spPr>
    </xdr:pic>
    <xdr:clientData/>
  </xdr:oneCellAnchor>
  <xdr:oneCellAnchor>
    <xdr:from>
      <xdr:col>3</xdr:col>
      <xdr:colOff>2714625</xdr:colOff>
      <xdr:row>5</xdr:row>
      <xdr:rowOff>504825</xdr:rowOff>
    </xdr:from>
    <xdr:ext cx="1009650" cy="742950"/>
    <xdr:pic>
      <xdr:nvPicPr>
        <xdr:cNvPr id="30" name="图片 29"/>
        <xdr:cNvPicPr/>
      </xdr:nvPicPr>
      <xdr:blipFill>
        <a:blip r:embed="rId29"/>
        <a:stretch>
          <a:fillRect/>
        </a:stretch>
      </xdr:blipFill>
      <xdr:spPr>
        <a:xfrm>
          <a:off x="6558280" y="2390775"/>
          <a:ext cx="1009650" cy="742950"/>
        </a:xfrm>
        <a:prstGeom prst="rect">
          <a:avLst/>
        </a:prstGeom>
      </xdr:spPr>
    </xdr:pic>
    <xdr:clientData/>
  </xdr:oneCellAnchor>
  <xdr:oneCellAnchor>
    <xdr:from>
      <xdr:col>3</xdr:col>
      <xdr:colOff>95250</xdr:colOff>
      <xdr:row>44</xdr:row>
      <xdr:rowOff>104775</xdr:rowOff>
    </xdr:from>
    <xdr:ext cx="942975" cy="561975"/>
    <xdr:pic>
      <xdr:nvPicPr>
        <xdr:cNvPr id="31" name="图片 30"/>
        <xdr:cNvPicPr/>
      </xdr:nvPicPr>
      <xdr:blipFill>
        <a:blip r:embed="rId30"/>
        <a:stretch>
          <a:fillRect/>
        </a:stretch>
      </xdr:blipFill>
      <xdr:spPr>
        <a:xfrm>
          <a:off x="3938905" y="14401800"/>
          <a:ext cx="942975" cy="561975"/>
        </a:xfrm>
        <a:prstGeom prst="rect">
          <a:avLst/>
        </a:prstGeom>
      </xdr:spPr>
    </xdr:pic>
    <xdr:clientData/>
  </xdr:oneCellAnchor>
  <xdr:oneCellAnchor>
    <xdr:from>
      <xdr:col>3</xdr:col>
      <xdr:colOff>2495550</xdr:colOff>
      <xdr:row>59</xdr:row>
      <xdr:rowOff>180975</xdr:rowOff>
    </xdr:from>
    <xdr:ext cx="800100" cy="962025"/>
    <xdr:pic>
      <xdr:nvPicPr>
        <xdr:cNvPr id="32" name="图片 31"/>
        <xdr:cNvPicPr/>
      </xdr:nvPicPr>
      <xdr:blipFill>
        <a:blip r:embed="rId31"/>
        <a:stretch>
          <a:fillRect/>
        </a:stretch>
      </xdr:blipFill>
      <xdr:spPr>
        <a:xfrm>
          <a:off x="6339205" y="17735550"/>
          <a:ext cx="800100" cy="962025"/>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xdr:col>
      <xdr:colOff>1409700</xdr:colOff>
      <xdr:row>12</xdr:row>
      <xdr:rowOff>85725</xdr:rowOff>
    </xdr:from>
    <xdr:ext cx="2219325" cy="1412875"/>
    <xdr:pic>
      <xdr:nvPicPr>
        <xdr:cNvPr id="33" name="图片 32"/>
        <xdr:cNvPicPr/>
      </xdr:nvPicPr>
      <xdr:blipFill>
        <a:blip r:embed="rId1"/>
        <a:stretch>
          <a:fillRect/>
        </a:stretch>
      </xdr:blipFill>
      <xdr:spPr>
        <a:xfrm>
          <a:off x="2095500" y="3152775"/>
          <a:ext cx="2219325" cy="1412875"/>
        </a:xfrm>
        <a:prstGeom prst="rect">
          <a:avLst/>
        </a:prstGeom>
      </xdr:spPr>
    </xdr:pic>
    <xdr:clientData/>
  </xdr:oneCellAnchor>
  <xdr:oneCellAnchor>
    <xdr:from>
      <xdr:col>5</xdr:col>
      <xdr:colOff>76200</xdr:colOff>
      <xdr:row>1</xdr:row>
      <xdr:rowOff>76200</xdr:rowOff>
    </xdr:from>
    <xdr:ext cx="1447800" cy="1473200"/>
    <xdr:pic>
      <xdr:nvPicPr>
        <xdr:cNvPr id="34" name="图片 33"/>
        <xdr:cNvPicPr/>
      </xdr:nvPicPr>
      <xdr:blipFill>
        <a:blip r:embed="rId2"/>
        <a:stretch>
          <a:fillRect/>
        </a:stretch>
      </xdr:blipFill>
      <xdr:spPr>
        <a:xfrm>
          <a:off x="8098790" y="361950"/>
          <a:ext cx="1447800" cy="1473200"/>
        </a:xfrm>
        <a:prstGeom prst="rect">
          <a:avLst/>
        </a:prstGeom>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3</xdr:col>
      <xdr:colOff>1809750</xdr:colOff>
      <xdr:row>0</xdr:row>
      <xdr:rowOff>200025</xdr:rowOff>
    </xdr:from>
    <xdr:ext cx="1885950" cy="1866900"/>
    <xdr:pic>
      <xdr:nvPicPr>
        <xdr:cNvPr id="35" name="图片 34"/>
        <xdr:cNvPicPr/>
      </xdr:nvPicPr>
      <xdr:blipFill>
        <a:blip r:embed="rId1"/>
        <a:stretch>
          <a:fillRect/>
        </a:stretch>
      </xdr:blipFill>
      <xdr:spPr>
        <a:xfrm>
          <a:off x="7243445" y="200025"/>
          <a:ext cx="1885950" cy="1866900"/>
        </a:xfrm>
        <a:prstGeom prst="rect">
          <a:avLst/>
        </a:prstGeom>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9</xdr:col>
      <xdr:colOff>523875</xdr:colOff>
      <xdr:row>0</xdr:row>
      <xdr:rowOff>200025</xdr:rowOff>
    </xdr:from>
    <xdr:ext cx="8172450" cy="4498975"/>
    <xdr:pic>
      <xdr:nvPicPr>
        <xdr:cNvPr id="36" name="图片 35"/>
        <xdr:cNvPicPr/>
      </xdr:nvPicPr>
      <xdr:blipFill>
        <a:blip r:embed="rId1"/>
        <a:stretch>
          <a:fillRect/>
        </a:stretch>
      </xdr:blipFill>
      <xdr:spPr>
        <a:xfrm>
          <a:off x="6481445" y="165100"/>
          <a:ext cx="8172450" cy="4498975"/>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28575</xdr:colOff>
      <xdr:row>28</xdr:row>
      <xdr:rowOff>0</xdr:rowOff>
    </xdr:from>
    <xdr:ext cx="10067925" cy="4305300"/>
    <xdr:pic>
      <xdr:nvPicPr>
        <xdr:cNvPr id="37" name="图片 36"/>
        <xdr:cNvPicPr/>
      </xdr:nvPicPr>
      <xdr:blipFill>
        <a:blip r:embed="rId1"/>
        <a:stretch>
          <a:fillRect/>
        </a:stretch>
      </xdr:blipFill>
      <xdr:spPr>
        <a:xfrm>
          <a:off x="28575" y="4978400"/>
          <a:ext cx="10067925" cy="4305300"/>
        </a:xfrm>
        <a:prstGeom prst="rect">
          <a:avLst/>
        </a:prstGeom>
      </xdr:spPr>
    </xdr:pic>
    <xdr:clientData/>
  </xdr:oneCellAnchor>
  <xdr:oneCellAnchor>
    <xdr:from>
      <xdr:col>0</xdr:col>
      <xdr:colOff>0</xdr:colOff>
      <xdr:row>6</xdr:row>
      <xdr:rowOff>0</xdr:rowOff>
    </xdr:from>
    <xdr:ext cx="9972675" cy="5105400"/>
    <xdr:pic>
      <xdr:nvPicPr>
        <xdr:cNvPr id="38" name="图片 37"/>
        <xdr:cNvPicPr/>
      </xdr:nvPicPr>
      <xdr:blipFill>
        <a:blip r:embed="rId2"/>
        <a:stretch>
          <a:fillRect/>
        </a:stretch>
      </xdr:blipFill>
      <xdr:spPr>
        <a:xfrm>
          <a:off x="0" y="1485900"/>
          <a:ext cx="9972675" cy="5105400"/>
        </a:xfrm>
        <a:prstGeom prst="rect">
          <a:avLst/>
        </a:prstGeom>
      </xdr:spPr>
    </xdr:pic>
    <xdr:clientData/>
  </xdr:oneCellAnchor>
  <xdr:oneCellAnchor>
    <xdr:from>
      <xdr:col>4</xdr:col>
      <xdr:colOff>904875</xdr:colOff>
      <xdr:row>2</xdr:row>
      <xdr:rowOff>123825</xdr:rowOff>
    </xdr:from>
    <xdr:ext cx="3810000" cy="1609725"/>
    <xdr:pic>
      <xdr:nvPicPr>
        <xdr:cNvPr id="39" name="图片 38"/>
        <xdr:cNvPicPr/>
      </xdr:nvPicPr>
      <xdr:blipFill>
        <a:blip r:embed="rId3"/>
        <a:stretch>
          <a:fillRect/>
        </a:stretch>
      </xdr:blipFill>
      <xdr:spPr>
        <a:xfrm>
          <a:off x="10408920" y="476250"/>
          <a:ext cx="3810000" cy="1609725"/>
        </a:xfrm>
        <a:prstGeom prst="rect">
          <a:avLst/>
        </a:prstGeom>
      </xdr:spPr>
    </xdr:pic>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142875</xdr:rowOff>
    </xdr:from>
    <xdr:ext cx="13020675" cy="10191750"/>
    <xdr:pic>
      <xdr:nvPicPr>
        <xdr:cNvPr id="2" name="图片 1"/>
        <xdr:cNvPicPr/>
      </xdr:nvPicPr>
      <xdr:blipFill>
        <a:blip r:embed="rId1"/>
        <a:stretch>
          <a:fillRect/>
        </a:stretch>
      </xdr:blipFill>
      <xdr:spPr>
        <a:xfrm>
          <a:off x="0" y="142875"/>
          <a:ext cx="13020675" cy="10191750"/>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detail.tmall.com/item.htm?abbucket=2&amp;id=736162732946&amp;ns=1&amp;skuId=5356577026282&amp;spm=a21n57.1.0.0.6b5b523cacmiLX" TargetMode="External"/><Relationship Id="rId8" Type="http://schemas.openxmlformats.org/officeDocument/2006/relationships/hyperlink" Target="https://item.taobao.com/item.htm?spm=a1z09.2.0.0.4bcd2e8djg5eRR&amp;id=537759695575&amp;_u=a34mt67192f3" TargetMode="External"/><Relationship Id="rId7" Type="http://schemas.openxmlformats.org/officeDocument/2006/relationships/hyperlink" Target="https://item.taobao.com/item.htm?spm=a21n57.1.0.0.7547523ch9k7Wv&amp;id=548816603618&amp;ns=1&amp;abbucket=2#detail" TargetMode="External"/><Relationship Id="rId6" Type="http://schemas.openxmlformats.org/officeDocument/2006/relationships/hyperlink" Target="https://item.taobao.com/item.htm?abbucket=12&amp;id=768043712987&amp;ns=1&amp;spm=a21n57.1.0.0.3c6a523cVQEPOn&amp;skuId=5269658396862" TargetMode="External"/><Relationship Id="rId5" Type="http://schemas.openxmlformats.org/officeDocument/2006/relationships/hyperlink" Target="https://github.com/mneuhaus/EnragedRabbitProject/tree/main/usermods/Binky" TargetMode="External"/><Relationship Id="rId44" Type="http://schemas.openxmlformats.org/officeDocument/2006/relationships/hyperlink" Target="https://item.taobao.com/item.htm?abbucket=12&amp;id=680600107282&amp;ns=1&amp;spm=a21n57.1.0.0.3c6a523cVQEPOn&amp;skuId=4878220829747" TargetMode="External"/><Relationship Id="rId43" Type="http://schemas.openxmlformats.org/officeDocument/2006/relationships/hyperlink" Target="https://item.taobao.com/item.htm?spm=a1z10.3-c-s.w4002-17869221479.28.5559197cbKcqKL&amp;id=735556235228" TargetMode="External"/><Relationship Id="rId42" Type="http://schemas.openxmlformats.org/officeDocument/2006/relationships/hyperlink" Target="https://detail.tmall.com/item.htm?_u=92abs70v0260&amp;id=582561747560&amp;skuId=4641920687037&amp;spm=a1z09.2.0.0.dde92e8d4xdS78" TargetMode="External"/><Relationship Id="rId41" Type="http://schemas.openxmlformats.org/officeDocument/2006/relationships/hyperlink" Target="https://detail.tmall.com/item.htm?abbucket=13&amp;id=26050880208&amp;ns=1&amp;skuId=46079776441&amp;spm=a21n57.1.0.0.5da7523cmdTgGU" TargetMode="External"/><Relationship Id="rId40" Type="http://schemas.openxmlformats.org/officeDocument/2006/relationships/hyperlink" Target="https://m.tb.cn/h.5qY8cxx?tk=YLN8W78LkPI" TargetMode="External"/><Relationship Id="rId4" Type="http://schemas.openxmlformats.org/officeDocument/2006/relationships/hyperlink" Target="https://detail.tmall.com/item.htm?abbucket=2&amp;id=678825663279&amp;ns=1&amp;skuId=5015724104415&amp;spm=a21n57.1.0.0.7547523ch9k7Wv" TargetMode="External"/><Relationship Id="rId39" Type="http://schemas.openxmlformats.org/officeDocument/2006/relationships/hyperlink" Target="https://item.taobao.com/item.htm?spm=a21n57.1.0.0.5da7523cmdTgGU&amp;id=574729283766&amp;ns=1&amp;abbucket=13#detail" TargetMode="External"/><Relationship Id="rId38" Type="http://schemas.openxmlformats.org/officeDocument/2006/relationships/hyperlink" Target="https://item.taobao.com/item.htm?spm=a1z09.2.0.0.4eef2e8dsEG8E7&amp;id=738861469680&amp;_u=91rq2ddtdb19" TargetMode="External"/><Relationship Id="rId37" Type="http://schemas.openxmlformats.org/officeDocument/2006/relationships/hyperlink" Target="https://detail.tmall.com/item.htm?_u=91rq2ddt5736&amp;id=610183000226&amp;skuId=4467236179930&amp;spm=a1z09.2.0.0.4eef2e8dsEG8E7" TargetMode="External"/><Relationship Id="rId36" Type="http://schemas.openxmlformats.org/officeDocument/2006/relationships/hyperlink" Target="https://detail.tmall.com/item.htm?_u=91rq2ddt7bd6&amp;id=733506147346&amp;skuId=5072073980346&amp;spm=a1z09.2.0.0.4eef2e8dsEG8E7" TargetMode="External"/><Relationship Id="rId35" Type="http://schemas.openxmlformats.org/officeDocument/2006/relationships/hyperlink" Target="https://item.taobao.com/item.htm?spm=a21n57.1.0.0.7731523cTHxCGI&amp;id=734024835540&amp;ns=1&amp;abbucket=2#detail" TargetMode="External"/><Relationship Id="rId34" Type="http://schemas.openxmlformats.org/officeDocument/2006/relationships/hyperlink" Target="https://detail.tmall.com/item.htm?abbucket=2&amp;id=579904819530&amp;ns=1&amp;skuId=5080293180478&amp;spm=a21n57.1.0.0.7547523ch9k7Wv" TargetMode="External"/><Relationship Id="rId33" Type="http://schemas.openxmlformats.org/officeDocument/2006/relationships/hyperlink" Target="https://item.taobao.com/item.htm?spm=a1z09.2.0.0.51e02e8dwXmO4c&amp;id=675029662723&amp;_u=r2abs70v352b" TargetMode="External"/><Relationship Id="rId32" Type="http://schemas.openxmlformats.org/officeDocument/2006/relationships/hyperlink" Target="https://detail.1688.com/offer/697037607647.html" TargetMode="External"/><Relationship Id="rId31" Type="http://schemas.openxmlformats.org/officeDocument/2006/relationships/hyperlink" Target="https://item.taobao.com/item.htm?spm=2013.1.0.0.54046e95Pyqnqv&amp;id=669801656869&amp;scm=1007.12144.97955.42296_0_0&amp;pvid=fb29ae6f-1852-40d1-977f-f9374ef8d5cd&amp;utparam=%7B%22x_hestia_source%22%3A%2242296%22%2C%22x_object_type%22%3A%22item%22%2C%22x_hestia_subsource%22%3A%22default%22%2C%22x_mt%22%3A0%2C%22x_src%22%3A%2242296%22%2C%22x_pos%22%3A1%2C%22wh_pid%22%3A-1%2C%22x_pvid%22%3A%22fb29ae6f-1852-40d1-977f-f9374ef8d5cd%22%2C%22scm%22%3A%221007.12144.97955.42296_0_0%22%2C%22x_object_id%22%3A669801656869%7D" TargetMode="External"/><Relationship Id="rId30" Type="http://schemas.openxmlformats.org/officeDocument/2006/relationships/hyperlink" Target="https://item.taobao.com/item.htm?spm=a21n57.1.0.0.7547523ch9k7Wv&amp;id=625483500699&amp;ns=1&amp;abbucket=2#detail" TargetMode="External"/><Relationship Id="rId3" Type="http://schemas.openxmlformats.org/officeDocument/2006/relationships/hyperlink" Target="https://item.taobao.com/item.htm?spm=a21n57.1.0.0.7547523ch9k7Wv&amp;id=670132250118&amp;ns=1&amp;abbucket=2#detail" TargetMode="External"/><Relationship Id="rId29" Type="http://schemas.openxmlformats.org/officeDocument/2006/relationships/hyperlink" Target="https://detail.tmall.com/item.htm?abbucket=13&amp;id=678998355410&amp;ns=1&amp;spm=a21n57.1.0.0.36f2523c4D2bC5&amp;skuId=4871198025956" TargetMode="External"/><Relationship Id="rId28" Type="http://schemas.openxmlformats.org/officeDocument/2006/relationships/hyperlink" Target="https://detail.tmall.com/item.htm?abbucket=2&amp;id=732782233011&amp;ns=1&amp;spm=a21n57.1.0.0.7731523cTHxCGI&amp;skuId=5070128196629" TargetMode="External"/><Relationship Id="rId27" Type="http://schemas.openxmlformats.org/officeDocument/2006/relationships/hyperlink" Target="https://detail.tmall.com/item.htm?abbucket=2&amp;id=742962299789&amp;ns=1&amp;skuId=5121474500543&amp;spm=a21n57.1.0.0.7731523cTHxCGI" TargetMode="External"/><Relationship Id="rId26" Type="http://schemas.openxmlformats.org/officeDocument/2006/relationships/hyperlink" Target="https://item.taobao.com/item.htm?spm=a21n57.1.0.0.36f2523c4D2bC5&amp;id=584862275814&amp;ns=1&amp;abbucket=13#detail" TargetMode="External"/><Relationship Id="rId25" Type="http://schemas.openxmlformats.org/officeDocument/2006/relationships/hyperlink" Target="https://detail.tmall.com/item.htm?ali_refid=a3_430582_1006:1151123679:N:VTUGGJf8/y5hudH61mNpyg==:fca75a3cb5614272427a15315cd2000e&amp;ali_trackid=1_fca75a3cb5614272427a15315cd2000e&amp;id=601612411793&amp;skuId=5143311514323&amp;spm=a21n57.1.0.0" TargetMode="External"/><Relationship Id="rId24" Type="http://schemas.openxmlformats.org/officeDocument/2006/relationships/hyperlink" Target="https://detail.tmall.com/item.htm?abbucket=13&amp;id=691362839974&amp;ns=1&amp;spm=a21n57.1.0.0.36f2523c4D2bC5&amp;skuId=5085575338851" TargetMode="External"/><Relationship Id="rId23" Type="http://schemas.openxmlformats.org/officeDocument/2006/relationships/hyperlink" Target="https://m.tb.cn/h.5KOwSPN?tk=QZHTW78JrCf" TargetMode="External"/><Relationship Id="rId22" Type="http://schemas.openxmlformats.org/officeDocument/2006/relationships/hyperlink" Target="https://detail.tmall.com/item.htm?abbucket=13&amp;id=589962569524&amp;rn=4d1dc325274158da96becb5b7068465d&amp;skuId=4964771930951&amp;spm=a1z10.3-b.w4011-14789405706.91.f2eb37bapsicZG" TargetMode="External"/><Relationship Id="rId21" Type="http://schemas.openxmlformats.org/officeDocument/2006/relationships/hyperlink" Target="https://detail.tmall.com/item.htm?abbucket=13&amp;id=589962569524&amp;rn=4d1dc325274158da96becb5b7068465d&amp;skuId=4964771930961&amp;spm=a1z10.3-b.w4011-14789405706.91.f2eb37bapsicZG" TargetMode="External"/><Relationship Id="rId20" Type="http://schemas.openxmlformats.org/officeDocument/2006/relationships/hyperlink" Target="https://detail.tmall.com/item.htm?abbucket=2&amp;id=534283501872&amp;ns=1&amp;skuId=4482863945571&amp;spm=a21n57.1.0.0.7731523cTHxCGI" TargetMode="External"/><Relationship Id="rId2" Type="http://schemas.openxmlformats.org/officeDocument/2006/relationships/hyperlink" Target="https://item.taobao.com/item.htm?spm=a21n57.1.0.0.7547523ch9k7Wv&amp;id=15168111895&amp;ns=1&amp;abbucket=2#detail" TargetMode="External"/><Relationship Id="rId19" Type="http://schemas.openxmlformats.org/officeDocument/2006/relationships/hyperlink" Target="https://item.taobao.com/item.htm?spm=a21n57.1.0.0.5acf523cEd6GnC&amp;id=624566431771&amp;ns=1&amp;abbucket=13#detail" TargetMode="External"/><Relationship Id="rId18" Type="http://schemas.openxmlformats.org/officeDocument/2006/relationships/hyperlink" Target="https://detail.tmall.com/item.htm?abbucket=13&amp;id=747719638365&amp;ns=1&amp;skuId=5324882554973&amp;spm=a21n57.1.0.0.4d92523cmiTGos" TargetMode="External"/><Relationship Id="rId17" Type="http://schemas.openxmlformats.org/officeDocument/2006/relationships/hyperlink" Target="https://item.taobao.com/item.htm?spm=a1z10.3-c.w4002-23539815261.9.35476c37WF8j0D&amp;id=676927207392" TargetMode="External"/><Relationship Id="rId16" Type="http://schemas.openxmlformats.org/officeDocument/2006/relationships/hyperlink" Target="https://item.taobao.com/item.htm?spm=a21n57.1.0.0.64ef523cLUCoC6&amp;id=719277819436&amp;ns=1&amp;abbucket=13#detail" TargetMode="External"/><Relationship Id="rId15" Type="http://schemas.openxmlformats.org/officeDocument/2006/relationships/hyperlink" Target="https://item.taobao.com/item.htm?_u=j2abs70v443c&amp;id=657947543382&amp;skuId=4740058460529&amp;spm=a1z09.2.0.0.7a682e8dh5GtrV" TargetMode="External"/><Relationship Id="rId14" Type="http://schemas.openxmlformats.org/officeDocument/2006/relationships/hyperlink" Target="https://item.taobao.com/item.htm?_u=52abs70vcebf&amp;id=672677195776&amp;skuId=5262230693447&amp;spm=a1z09.2.0.0.55ab2e8dAuJS2C" TargetMode="External"/><Relationship Id="rId13" Type="http://schemas.openxmlformats.org/officeDocument/2006/relationships/hyperlink" Target="https://item.taobao.com/item.htm?spm=a21n57.1.0.0.36f2523c4D2bC5&amp;id=722227946091&amp;ns=1&amp;abbucket=13#detail" TargetMode="External"/><Relationship Id="rId12" Type="http://schemas.openxmlformats.org/officeDocument/2006/relationships/hyperlink" Target="https://item.taobao.com/item.htm?spm=a1z10.5-c-s.w4002-23166866492.13.991544d5HXhU9Z&amp;id=610844048816" TargetMode="External"/><Relationship Id="rId11" Type="http://schemas.openxmlformats.org/officeDocument/2006/relationships/hyperlink" Target="https://item.taobao.com/item.htm?spm=a21n57.1.0.0.7547523ch9k7Wv&amp;id=652071920225&amp;ns=1&amp;abbucket=2#detail" TargetMode="External"/><Relationship Id="rId10" Type="http://schemas.openxmlformats.org/officeDocument/2006/relationships/hyperlink" Target="https://detail.tmall.com/item.htm?abbucket=16&amp;id=672774081874&amp;ns=1&amp;skuId=4846913485237&amp;spm=a21n57.1.0.0.2586523cypzm6p" TargetMode="Externa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hyperlink" Target="https://m.tb.cn/h.5LueEla?tk=NpLQWhGFp4d" TargetMode="Externa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hyperlink" Target="https://m.tb.cn/h.5wWt33t?tk=F9iuWndLI7Y"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7" Type="http://schemas.openxmlformats.org/officeDocument/2006/relationships/hyperlink" Target="https://github.com/moggieuk/KlipperScreen-Happy-Hare-Edition" TargetMode="External"/><Relationship Id="rId6" Type="http://schemas.openxmlformats.org/officeDocument/2006/relationships/hyperlink" Target="https://github.com/moggieuk/Happy-Hare/blob/main/doc/ercf_v2.md" TargetMode="External"/><Relationship Id="rId5" Type="http://schemas.openxmlformats.org/officeDocument/2006/relationships/hyperlink" Target="https://github.com/Enraged-Rabbit-Community/ERCF_v2/tree/master#toolhead-sensor-modifications" TargetMode="External"/><Relationship Id="rId4" Type="http://schemas.openxmlformats.org/officeDocument/2006/relationships/hyperlink" Target="https://github.com/Enraged-Rabbit-Community/ERCF_v2/tree/master#enraged-rabbit-filametrix-erf" TargetMode="External"/><Relationship Id="rId3" Type="http://schemas.openxmlformats.org/officeDocument/2006/relationships/hyperlink" Target="https://github.com/Enraged-Rabbit-Community/ERCF_v2/blob/master/Recommended_Options/ERCT_Buffer/README.md" TargetMode="External"/><Relationship Id="rId2" Type="http://schemas.openxmlformats.org/officeDocument/2006/relationships/hyperlink" Target="https://github.com/Enraged-Rabbit-Community/ERCF_v2/tree/master" TargetMode="Externa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hyperlink" Target="https://www.jlcfa.com/"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4" Type="http://schemas.openxmlformats.org/officeDocument/2006/relationships/hyperlink" Target="https://github.com/moggieuk/Happy-Hare/blob/main/doc/calibration.md" TargetMode="External"/><Relationship Id="rId3" Type="http://schemas.openxmlformats.org/officeDocument/2006/relationships/hyperlink" Target="https://github.com/moggieuk/Happy-Hare/blob/main/doc/hardware_config.md" TargetMode="External"/><Relationship Id="rId2" Type="http://schemas.openxmlformats.org/officeDocument/2006/relationships/hyperlink" Target="https://github.com/moggieuk/Happy-Hare/blob/main/doc/operation.md" TargetMode="External"/><Relationship Id="rId1" Type="http://schemas.openxmlformats.org/officeDocument/2006/relationships/hyperlink" Target="https://github.com/moggieuk/Happy-Hare/blob/main/doc/ERCFv2_Firmware_Manual.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outlinePr summaryBelow="0" summaryRight="0"/>
    <pageSetUpPr fitToPage="1"/>
  </sheetPr>
  <dimension ref="A1:P84"/>
  <sheetViews>
    <sheetView tabSelected="1" workbookViewId="0">
      <pane ySplit="5" topLeftCell="A57" activePane="bottomLeft" state="frozen"/>
      <selection/>
      <selection pane="bottomLeft" activeCell="B6" sqref="B6:B62"/>
    </sheetView>
  </sheetViews>
  <sheetFormatPr defaultColWidth="12.6" defaultRowHeight="15" customHeight="1"/>
  <cols>
    <col min="1" max="1" width="2.29090909090909" customWidth="1"/>
    <col min="2" max="2" width="12.5454545454545" customWidth="1"/>
    <col min="3" max="3" width="40.1909090909091" customWidth="1"/>
    <col min="4" max="4" width="47.0727272727273" style="15" customWidth="1"/>
    <col min="5" max="5" width="8.9" customWidth="1"/>
    <col min="6" max="6" width="9.17272727272727" customWidth="1"/>
    <col min="7" max="7" width="8.36363636363636" customWidth="1"/>
    <col min="8" max="8" width="7.55454545454545" customWidth="1"/>
    <col min="9" max="9" width="6.60909090909091" customWidth="1"/>
    <col min="10" max="10" width="7.41818181818182" customWidth="1"/>
    <col min="11" max="12" width="9.46363636363636" customWidth="1"/>
    <col min="13" max="13" width="89.9727272727273" customWidth="1"/>
    <col min="14" max="14" width="15.2454545454545" style="13" customWidth="1"/>
    <col min="15" max="15" width="80.1363636363636" customWidth="1"/>
    <col min="16" max="16" width="2.4" customWidth="1"/>
  </cols>
  <sheetData>
    <row r="1" ht="33.75" customHeight="1" spans="1:16">
      <c r="A1" s="54"/>
      <c r="B1" s="55" t="s">
        <v>0</v>
      </c>
      <c r="C1" s="56"/>
      <c r="D1" s="57" t="s">
        <v>1</v>
      </c>
      <c r="E1" s="56"/>
      <c r="F1" s="56"/>
      <c r="G1" s="56"/>
      <c r="H1" s="56"/>
      <c r="I1" s="56"/>
      <c r="J1" s="56"/>
      <c r="K1" s="56"/>
      <c r="L1" s="56"/>
      <c r="M1" s="56"/>
      <c r="N1" s="130"/>
      <c r="O1" s="130"/>
      <c r="P1" s="131"/>
    </row>
    <row r="2" ht="54.75" customHeight="1" spans="1:16">
      <c r="A2" s="58"/>
      <c r="B2" s="59" t="s">
        <v>2</v>
      </c>
      <c r="C2" s="60"/>
      <c r="D2" s="60"/>
      <c r="E2" s="61" t="s">
        <v>3</v>
      </c>
      <c r="F2" s="60"/>
      <c r="G2" s="60"/>
      <c r="H2" s="60"/>
      <c r="I2" s="60"/>
      <c r="J2" s="60"/>
      <c r="K2" s="60"/>
      <c r="L2" s="60"/>
      <c r="M2" s="60"/>
      <c r="N2" s="59"/>
      <c r="O2" s="132"/>
      <c r="P2" s="133"/>
    </row>
    <row r="3" ht="39.75" customHeight="1" spans="1:16">
      <c r="A3" s="58"/>
      <c r="B3" s="62" t="s">
        <v>4</v>
      </c>
      <c r="C3" s="63">
        <v>8</v>
      </c>
      <c r="D3" s="64" t="s">
        <v>5</v>
      </c>
      <c r="E3" s="65"/>
      <c r="F3" s="65" t="s">
        <v>6</v>
      </c>
      <c r="G3" s="66"/>
      <c r="H3" s="67" t="s">
        <v>7</v>
      </c>
      <c r="I3" s="65" t="s">
        <v>8</v>
      </c>
      <c r="J3" s="134" t="s">
        <v>9</v>
      </c>
      <c r="K3" s="135" t="s">
        <v>10</v>
      </c>
      <c r="L3" s="135" t="s">
        <v>11</v>
      </c>
      <c r="M3" s="136"/>
      <c r="N3" s="137"/>
      <c r="O3" s="74"/>
      <c r="P3" s="131"/>
    </row>
    <row r="4" ht="15.75" customHeight="1" spans="1:16">
      <c r="A4" s="58"/>
      <c r="B4" s="66"/>
      <c r="C4" s="66"/>
      <c r="D4" s="66"/>
      <c r="E4" s="68" t="s">
        <v>12</v>
      </c>
      <c r="F4" s="69" t="s">
        <v>13</v>
      </c>
      <c r="G4" s="70" t="s">
        <v>14</v>
      </c>
      <c r="H4" s="71" t="s">
        <v>15</v>
      </c>
      <c r="I4" s="71" t="s">
        <v>16</v>
      </c>
      <c r="J4" s="138"/>
      <c r="K4" s="138"/>
      <c r="L4" s="138"/>
      <c r="M4" s="139" t="s">
        <v>17</v>
      </c>
      <c r="N4" s="140" t="s">
        <v>18</v>
      </c>
      <c r="O4" s="74"/>
      <c r="P4" s="131"/>
    </row>
    <row r="5" ht="15.75" customHeight="1" spans="1:16">
      <c r="A5" s="72"/>
      <c r="B5" s="73"/>
      <c r="C5" s="73" t="s">
        <v>19</v>
      </c>
      <c r="D5" s="74" t="s">
        <v>20</v>
      </c>
      <c r="E5" s="66"/>
      <c r="F5" s="66"/>
      <c r="G5" s="66"/>
      <c r="H5" s="66"/>
      <c r="I5" s="141"/>
      <c r="J5" s="66"/>
      <c r="K5" s="66"/>
      <c r="L5" s="138"/>
      <c r="M5" s="142"/>
      <c r="N5" s="137"/>
      <c r="O5" s="74" t="s">
        <v>21</v>
      </c>
      <c r="P5" s="143"/>
    </row>
    <row r="6" ht="28.5" customHeight="1" spans="1:16">
      <c r="A6" s="75"/>
      <c r="B6" s="76" t="s">
        <v>22</v>
      </c>
      <c r="C6" s="77" t="s">
        <v>23</v>
      </c>
      <c r="D6" s="78" t="s">
        <v>24</v>
      </c>
      <c r="E6" s="79"/>
      <c r="F6" s="80">
        <v>1</v>
      </c>
      <c r="G6" s="81"/>
      <c r="H6" s="82"/>
      <c r="I6" s="144"/>
      <c r="J6" s="82"/>
      <c r="K6" s="145">
        <f>F6+H6+I6+J6</f>
        <v>1</v>
      </c>
      <c r="L6" s="146"/>
      <c r="M6" s="147" t="s">
        <v>25</v>
      </c>
      <c r="N6" s="148">
        <v>34</v>
      </c>
      <c r="O6" s="77" t="s">
        <v>26</v>
      </c>
      <c r="P6" s="143"/>
    </row>
    <row r="7" ht="14.25" customHeight="1" spans="1:16">
      <c r="A7" s="75"/>
      <c r="B7" s="76" t="s">
        <v>22</v>
      </c>
      <c r="C7" s="77" t="s">
        <v>27</v>
      </c>
      <c r="D7" s="78" t="s">
        <v>28</v>
      </c>
      <c r="E7" s="79"/>
      <c r="F7" s="80">
        <v>1</v>
      </c>
      <c r="G7" s="81"/>
      <c r="H7" s="82"/>
      <c r="I7" s="144"/>
      <c r="J7" s="82"/>
      <c r="K7" s="145">
        <f>F7+H7+I7+J7</f>
        <v>1</v>
      </c>
      <c r="L7" s="146"/>
      <c r="M7" s="149" t="s">
        <v>29</v>
      </c>
      <c r="N7" s="148">
        <v>29</v>
      </c>
      <c r="O7" s="77" t="s">
        <v>30</v>
      </c>
      <c r="P7" s="143"/>
    </row>
    <row r="8" ht="102.75" customHeight="1" spans="1:16">
      <c r="A8" s="75"/>
      <c r="B8" s="76" t="s">
        <v>22</v>
      </c>
      <c r="C8" s="77" t="s">
        <v>31</v>
      </c>
      <c r="D8" s="77" t="s">
        <v>32</v>
      </c>
      <c r="E8" s="83"/>
      <c r="F8" s="80">
        <v>1</v>
      </c>
      <c r="G8" s="81"/>
      <c r="H8" s="82"/>
      <c r="I8" s="150">
        <v>1</v>
      </c>
      <c r="J8" s="82"/>
      <c r="K8" s="145">
        <f>F8+H8+I8+J8</f>
        <v>2</v>
      </c>
      <c r="L8" s="146">
        <f>SUM(G8:J8)</f>
        <v>1</v>
      </c>
      <c r="M8" s="151" t="s">
        <v>33</v>
      </c>
      <c r="N8" s="148">
        <v>14.3</v>
      </c>
      <c r="O8" s="77" t="s">
        <v>34</v>
      </c>
      <c r="P8" s="143"/>
    </row>
    <row r="9" ht="21" customHeight="1" spans="1:16">
      <c r="A9" s="75"/>
      <c r="B9" s="76" t="s">
        <v>22</v>
      </c>
      <c r="C9" s="84" t="s">
        <v>35</v>
      </c>
      <c r="D9" s="77" t="s">
        <v>36</v>
      </c>
      <c r="E9" s="85"/>
      <c r="F9" s="82">
        <v>1</v>
      </c>
      <c r="G9" s="81">
        <f>F9</f>
        <v>1</v>
      </c>
      <c r="H9" s="82"/>
      <c r="I9" s="144"/>
      <c r="J9" s="82"/>
      <c r="K9" s="145">
        <f>F9+H9+I9+J9</f>
        <v>1</v>
      </c>
      <c r="L9" s="146">
        <f>SUM(G9:J9)</f>
        <v>1</v>
      </c>
      <c r="M9" s="152" t="s">
        <v>37</v>
      </c>
      <c r="N9" s="148"/>
      <c r="O9" s="77" t="s">
        <v>38</v>
      </c>
      <c r="P9" s="143"/>
    </row>
    <row r="10" ht="57" customHeight="1" spans="1:16">
      <c r="A10" s="75"/>
      <c r="B10" s="66"/>
      <c r="C10" s="66"/>
      <c r="D10" s="66"/>
      <c r="E10" s="85"/>
      <c r="F10" s="66"/>
      <c r="G10" s="81"/>
      <c r="H10" s="82"/>
      <c r="I10" s="66"/>
      <c r="J10" s="66"/>
      <c r="K10" s="66"/>
      <c r="L10" s="66"/>
      <c r="M10" s="149" t="s">
        <v>39</v>
      </c>
      <c r="N10" s="148">
        <v>17</v>
      </c>
      <c r="O10" s="66"/>
      <c r="P10" s="143"/>
    </row>
    <row r="11" ht="14.25" customHeight="1" spans="1:16">
      <c r="A11" s="75"/>
      <c r="B11" s="76" t="s">
        <v>22</v>
      </c>
      <c r="C11" s="84" t="s">
        <v>40</v>
      </c>
      <c r="D11" s="78" t="s">
        <v>41</v>
      </c>
      <c r="E11" s="85"/>
      <c r="F11" s="82">
        <v>1</v>
      </c>
      <c r="G11" s="81"/>
      <c r="H11" s="82">
        <f>$C$3</f>
        <v>8</v>
      </c>
      <c r="I11" s="144"/>
      <c r="J11" s="82">
        <v>2</v>
      </c>
      <c r="K11" s="145">
        <f>F11+H11+I11+J11</f>
        <v>11</v>
      </c>
      <c r="L11" s="146">
        <f>SUM(G11:J11)</f>
        <v>10</v>
      </c>
      <c r="M11" s="153" t="s">
        <v>42</v>
      </c>
      <c r="N11" s="148">
        <v>3</v>
      </c>
      <c r="O11" s="77"/>
      <c r="P11" s="143"/>
    </row>
    <row r="12" ht="14.25" customHeight="1" spans="1:16">
      <c r="A12" s="75"/>
      <c r="B12" s="76" t="s">
        <v>22</v>
      </c>
      <c r="C12" s="84" t="s">
        <v>43</v>
      </c>
      <c r="D12" s="78" t="s">
        <v>44</v>
      </c>
      <c r="E12" s="85"/>
      <c r="F12" s="82"/>
      <c r="G12" s="81"/>
      <c r="H12" s="82">
        <f>$C$3</f>
        <v>8</v>
      </c>
      <c r="I12" s="81"/>
      <c r="J12" s="82"/>
      <c r="K12" s="145">
        <f>F12+H12+I12+J12</f>
        <v>8</v>
      </c>
      <c r="L12" s="146">
        <f>SUM(G12:J12)</f>
        <v>8</v>
      </c>
      <c r="M12" s="154" t="s">
        <v>45</v>
      </c>
      <c r="N12" s="148">
        <v>10</v>
      </c>
      <c r="O12" s="77"/>
      <c r="P12" s="143"/>
    </row>
    <row r="13" ht="63.75" customHeight="1" spans="1:16">
      <c r="A13" s="75"/>
      <c r="B13" s="76" t="s">
        <v>22</v>
      </c>
      <c r="C13" s="84" t="s">
        <v>46</v>
      </c>
      <c r="D13" s="78" t="s">
        <v>47</v>
      </c>
      <c r="E13" s="85"/>
      <c r="F13" s="82"/>
      <c r="G13" s="81"/>
      <c r="H13" s="82">
        <f>$C$3</f>
        <v>8</v>
      </c>
      <c r="I13" s="144"/>
      <c r="J13" s="82"/>
      <c r="K13" s="145">
        <f>F13+H13+I13+J13</f>
        <v>8</v>
      </c>
      <c r="L13" s="146">
        <f>SUM(G13:J13)</f>
        <v>8</v>
      </c>
      <c r="M13" s="155" t="s">
        <v>48</v>
      </c>
      <c r="N13" s="148">
        <v>3.66</v>
      </c>
      <c r="O13" s="77"/>
      <c r="P13" s="143"/>
    </row>
    <row r="14" ht="85.5" customHeight="1" spans="1:16">
      <c r="A14" s="75"/>
      <c r="B14" s="76" t="s">
        <v>22</v>
      </c>
      <c r="C14" s="84" t="s">
        <v>49</v>
      </c>
      <c r="D14" s="78" t="s">
        <v>50</v>
      </c>
      <c r="E14" s="85" t="s">
        <v>51</v>
      </c>
      <c r="F14" s="82">
        <f>$C$3</f>
        <v>8</v>
      </c>
      <c r="G14" s="81">
        <f>$C$3</f>
        <v>8</v>
      </c>
      <c r="H14" s="82"/>
      <c r="I14" s="144"/>
      <c r="J14" s="82"/>
      <c r="K14" s="145" t="str">
        <f>E14</f>
        <v>1 meter</v>
      </c>
      <c r="L14" s="146">
        <f>SUM(G14:J14)</f>
        <v>8</v>
      </c>
      <c r="M14" s="154" t="s">
        <v>52</v>
      </c>
      <c r="N14" s="148">
        <v>11</v>
      </c>
      <c r="O14" s="78" t="s">
        <v>53</v>
      </c>
      <c r="P14" s="143"/>
    </row>
    <row r="15" ht="14.25" customHeight="1" spans="1:16">
      <c r="A15" s="75"/>
      <c r="B15" s="86" t="s">
        <v>54</v>
      </c>
      <c r="C15" s="87" t="s">
        <v>55</v>
      </c>
      <c r="D15" s="87" t="s">
        <v>56</v>
      </c>
      <c r="E15" s="88"/>
      <c r="F15" s="89">
        <f>$C$3+1</f>
        <v>9</v>
      </c>
      <c r="G15" s="90"/>
      <c r="H15" s="89"/>
      <c r="I15" s="98"/>
      <c r="J15" s="89"/>
      <c r="K15" s="98">
        <f t="shared" ref="K15:K25" si="0">F15+H15+I15+J15</f>
        <v>9</v>
      </c>
      <c r="L15" s="156"/>
      <c r="M15" s="157" t="s">
        <v>57</v>
      </c>
      <c r="N15" s="158">
        <v>78</v>
      </c>
      <c r="O15" s="87" t="s">
        <v>58</v>
      </c>
      <c r="P15" s="159"/>
    </row>
    <row r="16" ht="14.25" customHeight="1" spans="1:16">
      <c r="A16" s="75"/>
      <c r="B16" s="86" t="s">
        <v>54</v>
      </c>
      <c r="C16" s="91" t="s">
        <v>59</v>
      </c>
      <c r="D16" s="87" t="s">
        <v>60</v>
      </c>
      <c r="E16" s="88">
        <f>ROUNDUP(54.6+($C$3*23),0)</f>
        <v>239</v>
      </c>
      <c r="F16" s="89">
        <v>1</v>
      </c>
      <c r="G16" s="90">
        <f>F16</f>
        <v>1</v>
      </c>
      <c r="H16" s="89"/>
      <c r="I16" s="98"/>
      <c r="J16" s="89"/>
      <c r="K16" s="98">
        <f t="shared" si="0"/>
        <v>1</v>
      </c>
      <c r="L16" s="156">
        <f>SUM(G16:J16)</f>
        <v>1</v>
      </c>
      <c r="M16" s="157" t="s">
        <v>61</v>
      </c>
      <c r="N16" s="158">
        <v>21.5</v>
      </c>
      <c r="O16" s="87"/>
      <c r="P16" s="143"/>
    </row>
    <row r="17" ht="28.5" customHeight="1" spans="1:16">
      <c r="A17" s="75"/>
      <c r="B17" s="86" t="s">
        <v>54</v>
      </c>
      <c r="C17" s="92" t="s">
        <v>62</v>
      </c>
      <c r="D17" s="87" t="s">
        <v>63</v>
      </c>
      <c r="E17" s="88">
        <f>ROUNDUP(55.85+($C$3*23)-3,0)</f>
        <v>237</v>
      </c>
      <c r="F17" s="89">
        <v>2</v>
      </c>
      <c r="G17" s="90">
        <f>F17</f>
        <v>2</v>
      </c>
      <c r="H17" s="89"/>
      <c r="I17" s="98"/>
      <c r="J17" s="89"/>
      <c r="K17" s="98">
        <f t="shared" si="0"/>
        <v>2</v>
      </c>
      <c r="L17" s="156">
        <f>SUM(G17:J17)</f>
        <v>2</v>
      </c>
      <c r="M17" s="157" t="s">
        <v>64</v>
      </c>
      <c r="N17" s="158">
        <v>11</v>
      </c>
      <c r="O17" s="87" t="s">
        <v>65</v>
      </c>
      <c r="P17" s="143"/>
    </row>
    <row r="18" ht="42.75" customHeight="1" spans="1:16">
      <c r="A18" s="75"/>
      <c r="B18" s="86" t="s">
        <v>54</v>
      </c>
      <c r="C18" s="92" t="s">
        <v>66</v>
      </c>
      <c r="D18" s="93" t="s">
        <v>67</v>
      </c>
      <c r="E18" s="88">
        <f>ROUNDUP(62+($C$3*23)+10,0)</f>
        <v>256</v>
      </c>
      <c r="F18" s="89">
        <v>1</v>
      </c>
      <c r="G18" s="90"/>
      <c r="H18" s="89"/>
      <c r="I18" s="98"/>
      <c r="J18" s="89"/>
      <c r="K18" s="98">
        <f t="shared" si="0"/>
        <v>1</v>
      </c>
      <c r="L18" s="156"/>
      <c r="M18" s="160" t="s">
        <v>68</v>
      </c>
      <c r="N18" s="158">
        <v>16</v>
      </c>
      <c r="O18" s="87" t="s">
        <v>69</v>
      </c>
      <c r="P18" s="143"/>
    </row>
    <row r="19" ht="14.25" customHeight="1" spans="1:16">
      <c r="A19" s="75"/>
      <c r="B19" s="86" t="s">
        <v>54</v>
      </c>
      <c r="C19" s="87" t="s">
        <v>70</v>
      </c>
      <c r="D19" s="93" t="s">
        <v>71</v>
      </c>
      <c r="E19" s="88"/>
      <c r="F19" s="89"/>
      <c r="G19" s="90"/>
      <c r="H19" s="89"/>
      <c r="I19" s="98">
        <v>1</v>
      </c>
      <c r="J19" s="89"/>
      <c r="K19" s="98">
        <f t="shared" si="0"/>
        <v>1</v>
      </c>
      <c r="L19" s="156">
        <f>SUM(G19:J19)</f>
        <v>1</v>
      </c>
      <c r="M19" s="161" t="s">
        <v>72</v>
      </c>
      <c r="N19" s="158">
        <v>3.5</v>
      </c>
      <c r="O19" s="87"/>
      <c r="P19" s="143"/>
    </row>
    <row r="20" ht="14.25" customHeight="1" spans="1:16">
      <c r="A20" s="75"/>
      <c r="B20" s="86" t="s">
        <v>54</v>
      </c>
      <c r="C20" s="92" t="s">
        <v>73</v>
      </c>
      <c r="D20" s="93" t="s">
        <v>74</v>
      </c>
      <c r="E20" s="88"/>
      <c r="F20" s="89">
        <v>2</v>
      </c>
      <c r="G20" s="90"/>
      <c r="H20" s="89"/>
      <c r="I20" s="98"/>
      <c r="J20" s="89"/>
      <c r="K20" s="98">
        <f t="shared" si="0"/>
        <v>2</v>
      </c>
      <c r="L20" s="156"/>
      <c r="M20" s="157" t="s">
        <v>75</v>
      </c>
      <c r="N20" s="158">
        <v>6.24</v>
      </c>
      <c r="O20" s="87"/>
      <c r="P20" s="143"/>
    </row>
    <row r="21" ht="14.25" customHeight="1" spans="1:16">
      <c r="A21" s="75"/>
      <c r="B21" s="86" t="s">
        <v>54</v>
      </c>
      <c r="C21" s="87" t="s">
        <v>76</v>
      </c>
      <c r="D21" s="93" t="s">
        <v>77</v>
      </c>
      <c r="E21" s="88"/>
      <c r="F21" s="89"/>
      <c r="G21" s="90"/>
      <c r="H21" s="89">
        <f>$C$3</f>
        <v>8</v>
      </c>
      <c r="I21" s="98"/>
      <c r="J21" s="89"/>
      <c r="K21" s="98">
        <f t="shared" si="0"/>
        <v>8</v>
      </c>
      <c r="L21" s="156">
        <f>SUM(G21:J21)</f>
        <v>8</v>
      </c>
      <c r="M21" s="162" t="s">
        <v>78</v>
      </c>
      <c r="N21" s="158">
        <v>12.6</v>
      </c>
      <c r="O21" s="87"/>
      <c r="P21" s="143"/>
    </row>
    <row r="22" ht="14.25" customHeight="1" spans="1:16">
      <c r="A22" s="75"/>
      <c r="B22" s="86" t="s">
        <v>54</v>
      </c>
      <c r="C22" s="92" t="s">
        <v>79</v>
      </c>
      <c r="D22" s="87" t="s">
        <v>80</v>
      </c>
      <c r="E22" s="66"/>
      <c r="F22" s="89">
        <v>1</v>
      </c>
      <c r="G22" s="90"/>
      <c r="H22" s="89"/>
      <c r="I22" s="98"/>
      <c r="J22" s="89"/>
      <c r="K22" s="98">
        <f t="shared" si="0"/>
        <v>1</v>
      </c>
      <c r="L22" s="156"/>
      <c r="M22" s="157" t="s">
        <v>81</v>
      </c>
      <c r="N22" s="158">
        <v>3.4</v>
      </c>
      <c r="O22" s="87" t="s">
        <v>82</v>
      </c>
      <c r="P22" s="143"/>
    </row>
    <row r="23" ht="28.5" customHeight="1" spans="1:16">
      <c r="A23" s="75"/>
      <c r="B23" s="86" t="s">
        <v>54</v>
      </c>
      <c r="C23" s="92" t="s">
        <v>83</v>
      </c>
      <c r="D23" s="93" t="s">
        <v>84</v>
      </c>
      <c r="E23" s="88"/>
      <c r="F23" s="89">
        <f>(3+CEILING($C$3/3,1))</f>
        <v>6</v>
      </c>
      <c r="G23" s="90">
        <f>F23-(4+CEILING(C4/3-1,1))</f>
        <v>3</v>
      </c>
      <c r="H23" s="89"/>
      <c r="I23" s="98"/>
      <c r="J23" s="89"/>
      <c r="K23" s="98">
        <f t="shared" si="0"/>
        <v>6</v>
      </c>
      <c r="L23" s="156">
        <f>SUM(G23:J23)</f>
        <v>3</v>
      </c>
      <c r="M23" s="163" t="s">
        <v>85</v>
      </c>
      <c r="N23" s="158">
        <v>5.4</v>
      </c>
      <c r="O23" s="87" t="s">
        <v>86</v>
      </c>
      <c r="P23" s="143"/>
    </row>
    <row r="24" ht="14.25" customHeight="1" spans="1:16">
      <c r="A24" s="75"/>
      <c r="B24" s="94" t="s">
        <v>87</v>
      </c>
      <c r="C24" s="95" t="s">
        <v>88</v>
      </c>
      <c r="D24" s="96" t="s">
        <v>89</v>
      </c>
      <c r="E24" s="97"/>
      <c r="F24" s="98">
        <v>3</v>
      </c>
      <c r="G24" s="99">
        <v>3</v>
      </c>
      <c r="H24" s="98"/>
      <c r="I24" s="164"/>
      <c r="J24" s="98"/>
      <c r="K24" s="164">
        <f t="shared" si="0"/>
        <v>3</v>
      </c>
      <c r="L24" s="165">
        <f>SUM(G24:J24)</f>
        <v>3</v>
      </c>
      <c r="M24" s="166" t="s">
        <v>90</v>
      </c>
      <c r="N24" s="167">
        <v>2.2</v>
      </c>
      <c r="O24" s="96"/>
      <c r="P24" s="143"/>
    </row>
    <row r="25" ht="14.25" customHeight="1" spans="1:16">
      <c r="A25" s="75"/>
      <c r="B25" s="94" t="s">
        <v>87</v>
      </c>
      <c r="C25" s="95" t="s">
        <v>91</v>
      </c>
      <c r="D25" s="96" t="s">
        <v>92</v>
      </c>
      <c r="E25" s="97"/>
      <c r="F25" s="98"/>
      <c r="G25" s="99"/>
      <c r="H25" s="98">
        <f>($C$3)*2</f>
        <v>16</v>
      </c>
      <c r="I25" s="164"/>
      <c r="J25" s="98"/>
      <c r="K25" s="164">
        <f t="shared" si="0"/>
        <v>16</v>
      </c>
      <c r="L25" s="165">
        <f>SUM(G25:J25)</f>
        <v>16</v>
      </c>
      <c r="M25" s="166" t="s">
        <v>93</v>
      </c>
      <c r="N25" s="167"/>
      <c r="O25" s="96"/>
      <c r="P25" s="143"/>
    </row>
    <row r="26" ht="14.25" customHeight="1" spans="1:16">
      <c r="A26" s="75"/>
      <c r="B26" s="94" t="s">
        <v>87</v>
      </c>
      <c r="C26" s="100" t="s">
        <v>94</v>
      </c>
      <c r="D26" s="101" t="s">
        <v>95</v>
      </c>
      <c r="E26" s="97"/>
      <c r="F26" s="98"/>
      <c r="G26" s="99"/>
      <c r="H26" s="98"/>
      <c r="I26" s="164"/>
      <c r="J26" s="98">
        <v>4</v>
      </c>
      <c r="K26" s="164">
        <v>4</v>
      </c>
      <c r="L26" s="165">
        <v>4</v>
      </c>
      <c r="M26" s="166" t="s">
        <v>96</v>
      </c>
      <c r="N26" s="167"/>
      <c r="O26" s="96"/>
      <c r="P26" s="168"/>
    </row>
    <row r="27" ht="94.5" customHeight="1" spans="1:16">
      <c r="A27" s="75"/>
      <c r="B27" s="94" t="s">
        <v>87</v>
      </c>
      <c r="C27" s="95" t="s">
        <v>97</v>
      </c>
      <c r="D27" s="96"/>
      <c r="E27" s="97"/>
      <c r="F27" s="98">
        <v>5</v>
      </c>
      <c r="G27" s="99">
        <f>F27-2</f>
        <v>3</v>
      </c>
      <c r="H27" s="98"/>
      <c r="I27" s="164"/>
      <c r="J27" s="98"/>
      <c r="K27" s="164">
        <f t="shared" ref="K27:K49" si="1">F27+H27+I27+J27</f>
        <v>5</v>
      </c>
      <c r="L27" s="165">
        <f>SUM(G27:J27)</f>
        <v>3</v>
      </c>
      <c r="M27" s="166" t="s">
        <v>98</v>
      </c>
      <c r="N27" s="167"/>
      <c r="O27" s="96"/>
      <c r="P27" s="143"/>
    </row>
    <row r="28" ht="14.25" customHeight="1" spans="1:16">
      <c r="A28" s="75"/>
      <c r="B28" s="94" t="s">
        <v>87</v>
      </c>
      <c r="C28" s="95" t="s">
        <v>99</v>
      </c>
      <c r="D28" s="96"/>
      <c r="E28" s="97"/>
      <c r="F28" s="98"/>
      <c r="G28" s="99"/>
      <c r="H28" s="98"/>
      <c r="I28" s="164">
        <v>1</v>
      </c>
      <c r="J28" s="98"/>
      <c r="K28" s="164">
        <f t="shared" si="1"/>
        <v>1</v>
      </c>
      <c r="L28" s="165">
        <f>SUM(G28:J28)</f>
        <v>1</v>
      </c>
      <c r="M28" s="169"/>
      <c r="N28" s="167"/>
      <c r="O28" s="96"/>
      <c r="P28" s="159"/>
    </row>
    <row r="29" ht="14.25" customHeight="1" spans="1:16">
      <c r="A29" s="75"/>
      <c r="B29" s="94" t="s">
        <v>87</v>
      </c>
      <c r="C29" s="95" t="s">
        <v>100</v>
      </c>
      <c r="D29" s="96" t="s">
        <v>101</v>
      </c>
      <c r="E29" s="97"/>
      <c r="F29" s="98">
        <v>29</v>
      </c>
      <c r="G29" s="99">
        <f>F29</f>
        <v>29</v>
      </c>
      <c r="H29" s="98">
        <f>$C$3+3</f>
        <v>11</v>
      </c>
      <c r="I29" s="164">
        <v>4</v>
      </c>
      <c r="J29" s="98"/>
      <c r="K29" s="164">
        <f t="shared" si="1"/>
        <v>44</v>
      </c>
      <c r="L29" s="165">
        <f>SUM(G29:J29)</f>
        <v>44</v>
      </c>
      <c r="M29" s="170" t="s">
        <v>102</v>
      </c>
      <c r="N29" s="167">
        <v>4.5</v>
      </c>
      <c r="O29" s="96"/>
      <c r="P29" s="159"/>
    </row>
    <row r="30" ht="14.25" customHeight="1" spans="1:16">
      <c r="A30" s="75"/>
      <c r="B30" s="94" t="s">
        <v>87</v>
      </c>
      <c r="C30" s="95" t="s">
        <v>103</v>
      </c>
      <c r="D30" s="96"/>
      <c r="E30" s="97"/>
      <c r="F30" s="98">
        <f>$C$3</f>
        <v>8</v>
      </c>
      <c r="G30" s="99">
        <f>F30</f>
        <v>8</v>
      </c>
      <c r="H30" s="98">
        <v>4</v>
      </c>
      <c r="I30" s="164"/>
      <c r="J30" s="98"/>
      <c r="K30" s="164">
        <f t="shared" si="1"/>
        <v>12</v>
      </c>
      <c r="L30" s="165">
        <f>SUM(G30:J30)</f>
        <v>12</v>
      </c>
      <c r="M30" s="171" t="s">
        <v>104</v>
      </c>
      <c r="N30" s="167">
        <v>3.2</v>
      </c>
      <c r="O30" s="96"/>
      <c r="P30" s="143"/>
    </row>
    <row r="31" ht="14.25" customHeight="1" spans="1:16">
      <c r="A31" s="75"/>
      <c r="B31" s="94" t="s">
        <v>87</v>
      </c>
      <c r="C31" s="95" t="s">
        <v>105</v>
      </c>
      <c r="D31" s="96"/>
      <c r="E31" s="66"/>
      <c r="F31" s="98">
        <v>1</v>
      </c>
      <c r="G31" s="99">
        <v>1</v>
      </c>
      <c r="H31" s="98"/>
      <c r="I31" s="164"/>
      <c r="J31" s="98"/>
      <c r="K31" s="164">
        <f t="shared" si="1"/>
        <v>1</v>
      </c>
      <c r="L31" s="165">
        <f>SUM(G31:J31)</f>
        <v>1</v>
      </c>
      <c r="M31" s="172"/>
      <c r="N31" s="167"/>
      <c r="O31" s="96"/>
      <c r="P31" s="143"/>
    </row>
    <row r="32" ht="14.25" customHeight="1" spans="1:16">
      <c r="A32" s="75"/>
      <c r="B32" s="94" t="s">
        <v>87</v>
      </c>
      <c r="C32" s="95" t="s">
        <v>106</v>
      </c>
      <c r="D32" s="96"/>
      <c r="E32" s="97"/>
      <c r="F32" s="98">
        <v>5</v>
      </c>
      <c r="G32" s="99"/>
      <c r="H32" s="98"/>
      <c r="I32" s="164"/>
      <c r="J32" s="98"/>
      <c r="K32" s="164">
        <f t="shared" si="1"/>
        <v>5</v>
      </c>
      <c r="L32" s="165"/>
      <c r="M32" s="173"/>
      <c r="N32" s="167"/>
      <c r="O32" s="96"/>
      <c r="P32" s="143"/>
    </row>
    <row r="33" ht="14.25" customHeight="1" spans="1:16">
      <c r="A33" s="75"/>
      <c r="B33" s="94" t="s">
        <v>87</v>
      </c>
      <c r="C33" s="95" t="s">
        <v>107</v>
      </c>
      <c r="D33" s="96"/>
      <c r="E33" s="97"/>
      <c r="F33" s="98">
        <v>4</v>
      </c>
      <c r="G33" s="99"/>
      <c r="H33" s="98"/>
      <c r="I33" s="164">
        <v>1</v>
      </c>
      <c r="J33" s="98"/>
      <c r="K33" s="164">
        <f t="shared" si="1"/>
        <v>5</v>
      </c>
      <c r="L33" s="165">
        <f t="shared" ref="L33:L40" si="2">SUM(G33:J33)</f>
        <v>1</v>
      </c>
      <c r="M33" s="172"/>
      <c r="N33" s="167"/>
      <c r="O33" s="96" t="s">
        <v>108</v>
      </c>
      <c r="P33" s="143"/>
    </row>
    <row r="34" ht="14.25" customHeight="1" spans="1:16">
      <c r="A34" s="75"/>
      <c r="B34" s="94" t="s">
        <v>87</v>
      </c>
      <c r="C34" s="95" t="s">
        <v>109</v>
      </c>
      <c r="D34" s="96"/>
      <c r="E34" s="97"/>
      <c r="F34" s="98">
        <f>26+$C$3</f>
        <v>34</v>
      </c>
      <c r="G34" s="99">
        <f>F34-22</f>
        <v>12</v>
      </c>
      <c r="H34" s="98">
        <f>$C$3*4+5</f>
        <v>37</v>
      </c>
      <c r="I34" s="164">
        <v>3</v>
      </c>
      <c r="J34" s="98"/>
      <c r="K34" s="164">
        <f t="shared" si="1"/>
        <v>74</v>
      </c>
      <c r="L34" s="165">
        <f t="shared" si="2"/>
        <v>52</v>
      </c>
      <c r="M34" s="172"/>
      <c r="N34" s="167"/>
      <c r="O34" s="66"/>
      <c r="P34" s="143"/>
    </row>
    <row r="35" ht="14.25" customHeight="1" spans="1:16">
      <c r="A35" s="75"/>
      <c r="B35" s="94" t="s">
        <v>87</v>
      </c>
      <c r="C35" s="95" t="s">
        <v>110</v>
      </c>
      <c r="D35" s="96"/>
      <c r="E35" s="97"/>
      <c r="F35" s="98">
        <v>6</v>
      </c>
      <c r="G35" s="99">
        <f>F35-3</f>
        <v>3</v>
      </c>
      <c r="H35" s="98"/>
      <c r="I35" s="164"/>
      <c r="J35" s="98"/>
      <c r="K35" s="164">
        <f t="shared" si="1"/>
        <v>6</v>
      </c>
      <c r="L35" s="165">
        <f t="shared" si="2"/>
        <v>3</v>
      </c>
      <c r="M35" s="172"/>
      <c r="N35" s="167"/>
      <c r="O35" s="96"/>
      <c r="P35" s="143"/>
    </row>
    <row r="36" ht="14.25" customHeight="1" spans="1:16">
      <c r="A36" s="75"/>
      <c r="B36" s="94" t="s">
        <v>87</v>
      </c>
      <c r="C36" s="95" t="s">
        <v>111</v>
      </c>
      <c r="D36" s="96"/>
      <c r="E36" s="97"/>
      <c r="F36" s="98">
        <f>2+$C$3</f>
        <v>10</v>
      </c>
      <c r="G36" s="99"/>
      <c r="H36" s="98">
        <f>$C$3</f>
        <v>8</v>
      </c>
      <c r="I36" s="164"/>
      <c r="J36" s="98"/>
      <c r="K36" s="164">
        <f t="shared" si="1"/>
        <v>18</v>
      </c>
      <c r="L36" s="165">
        <f t="shared" si="2"/>
        <v>8</v>
      </c>
      <c r="M36" s="172"/>
      <c r="N36" s="167"/>
      <c r="O36" s="96"/>
      <c r="P36" s="143"/>
    </row>
    <row r="37" ht="14.25" customHeight="1" spans="1:16">
      <c r="A37" s="75"/>
      <c r="B37" s="94" t="s">
        <v>87</v>
      </c>
      <c r="C37" s="95" t="s">
        <v>112</v>
      </c>
      <c r="D37" s="96" t="s">
        <v>113</v>
      </c>
      <c r="E37" s="97"/>
      <c r="F37" s="98"/>
      <c r="G37" s="99"/>
      <c r="H37" s="98"/>
      <c r="I37" s="164">
        <v>1</v>
      </c>
      <c r="J37" s="98"/>
      <c r="K37" s="164">
        <f t="shared" si="1"/>
        <v>1</v>
      </c>
      <c r="L37" s="165">
        <f t="shared" si="2"/>
        <v>1</v>
      </c>
      <c r="M37" s="172"/>
      <c r="N37" s="167"/>
      <c r="O37" s="96"/>
      <c r="P37" s="143"/>
    </row>
    <row r="38" ht="14.25" customHeight="1" spans="1:16">
      <c r="A38" s="75"/>
      <c r="B38" s="94" t="s">
        <v>87</v>
      </c>
      <c r="C38" s="95" t="s">
        <v>114</v>
      </c>
      <c r="D38" s="96"/>
      <c r="E38" s="97"/>
      <c r="F38" s="98"/>
      <c r="G38" s="99"/>
      <c r="H38" s="98"/>
      <c r="I38" s="164">
        <v>1</v>
      </c>
      <c r="J38" s="98"/>
      <c r="K38" s="164">
        <f t="shared" si="1"/>
        <v>1</v>
      </c>
      <c r="L38" s="165">
        <f t="shared" si="2"/>
        <v>1</v>
      </c>
      <c r="M38" s="172"/>
      <c r="N38" s="167"/>
      <c r="O38" s="96"/>
      <c r="P38" s="143"/>
    </row>
    <row r="39" ht="14.25" customHeight="1" spans="1:16">
      <c r="A39" s="75"/>
      <c r="B39" s="94" t="s">
        <v>87</v>
      </c>
      <c r="C39" s="95" t="s">
        <v>115</v>
      </c>
      <c r="D39" s="96"/>
      <c r="E39" s="97"/>
      <c r="F39" s="98">
        <v>8</v>
      </c>
      <c r="G39" s="99"/>
      <c r="H39" s="98"/>
      <c r="I39" s="164">
        <v>1</v>
      </c>
      <c r="J39" s="98"/>
      <c r="K39" s="164">
        <f t="shared" si="1"/>
        <v>9</v>
      </c>
      <c r="L39" s="165">
        <f t="shared" si="2"/>
        <v>1</v>
      </c>
      <c r="M39" s="173"/>
      <c r="N39" s="167"/>
      <c r="O39" s="96"/>
      <c r="P39" s="143"/>
    </row>
    <row r="40" ht="14.25" customHeight="1" spans="1:16">
      <c r="A40" s="75"/>
      <c r="B40" s="94" t="s">
        <v>87</v>
      </c>
      <c r="C40" s="95" t="s">
        <v>116</v>
      </c>
      <c r="D40" s="96"/>
      <c r="E40" s="97"/>
      <c r="F40" s="98">
        <v>1</v>
      </c>
      <c r="G40" s="99">
        <v>1</v>
      </c>
      <c r="H40" s="98">
        <f>$C$3</f>
        <v>8</v>
      </c>
      <c r="I40" s="164"/>
      <c r="J40" s="98"/>
      <c r="K40" s="164">
        <f t="shared" si="1"/>
        <v>9</v>
      </c>
      <c r="L40" s="165">
        <f t="shared" si="2"/>
        <v>9</v>
      </c>
      <c r="M40" s="173"/>
      <c r="N40" s="167"/>
      <c r="O40" s="96"/>
      <c r="P40" s="143"/>
    </row>
    <row r="41" ht="14.25" customHeight="1" spans="1:16">
      <c r="A41" s="75"/>
      <c r="B41" s="94" t="s">
        <v>87</v>
      </c>
      <c r="C41" s="95" t="s">
        <v>117</v>
      </c>
      <c r="D41" s="96"/>
      <c r="E41" s="97"/>
      <c r="F41" s="98">
        <v>2</v>
      </c>
      <c r="G41" s="99"/>
      <c r="H41" s="98"/>
      <c r="I41" s="164"/>
      <c r="J41" s="98"/>
      <c r="K41" s="164">
        <f t="shared" si="1"/>
        <v>2</v>
      </c>
      <c r="L41" s="165"/>
      <c r="M41" s="173"/>
      <c r="N41" s="167"/>
      <c r="O41" s="96"/>
      <c r="P41" s="143"/>
    </row>
    <row r="42" ht="14.25" customHeight="1" spans="1:16">
      <c r="A42" s="75"/>
      <c r="B42" s="94" t="s">
        <v>87</v>
      </c>
      <c r="C42" s="95" t="s">
        <v>118</v>
      </c>
      <c r="D42" s="101" t="s">
        <v>119</v>
      </c>
      <c r="E42" s="97"/>
      <c r="F42" s="98">
        <f>9+$C$3</f>
        <v>17</v>
      </c>
      <c r="G42" s="99">
        <f>F42</f>
        <v>17</v>
      </c>
      <c r="H42" s="98">
        <f>$C$3</f>
        <v>8</v>
      </c>
      <c r="I42" s="164">
        <v>2</v>
      </c>
      <c r="J42" s="98"/>
      <c r="K42" s="164">
        <f t="shared" si="1"/>
        <v>27</v>
      </c>
      <c r="L42" s="165">
        <f>SUM(G42:J42)</f>
        <v>27</v>
      </c>
      <c r="M42" s="174" t="s">
        <v>120</v>
      </c>
      <c r="N42" s="167">
        <v>6</v>
      </c>
      <c r="O42" s="96"/>
      <c r="P42" s="143"/>
    </row>
    <row r="43" ht="14.25" customHeight="1" spans="1:16">
      <c r="A43" s="75"/>
      <c r="B43" s="94" t="s">
        <v>87</v>
      </c>
      <c r="C43" s="95" t="s">
        <v>121</v>
      </c>
      <c r="D43" s="101" t="s">
        <v>122</v>
      </c>
      <c r="E43" s="97"/>
      <c r="F43" s="98">
        <v>2</v>
      </c>
      <c r="G43" s="99"/>
      <c r="H43" s="98"/>
      <c r="I43" s="164">
        <v>2</v>
      </c>
      <c r="J43" s="98"/>
      <c r="K43" s="164">
        <f t="shared" si="1"/>
        <v>4</v>
      </c>
      <c r="L43" s="165">
        <f>SUM(G43:J43)</f>
        <v>2</v>
      </c>
      <c r="M43" s="175" t="s">
        <v>123</v>
      </c>
      <c r="N43" s="167">
        <v>1.1</v>
      </c>
      <c r="O43" s="96"/>
      <c r="P43" s="143"/>
    </row>
    <row r="44" ht="14.25" customHeight="1" spans="1:16">
      <c r="A44" s="75"/>
      <c r="B44" s="94" t="s">
        <v>87</v>
      </c>
      <c r="C44" s="95" t="s">
        <v>124</v>
      </c>
      <c r="D44" s="96"/>
      <c r="E44" s="97"/>
      <c r="F44" s="98"/>
      <c r="G44" s="99"/>
      <c r="H44" s="98"/>
      <c r="I44" s="164">
        <v>2</v>
      </c>
      <c r="J44" s="98"/>
      <c r="K44" s="164">
        <f t="shared" si="1"/>
        <v>2</v>
      </c>
      <c r="L44" s="165">
        <f>SUM(G44:J44)</f>
        <v>2</v>
      </c>
      <c r="M44" s="175" t="s">
        <v>125</v>
      </c>
      <c r="N44" s="167">
        <v>1.28</v>
      </c>
      <c r="O44" s="96"/>
      <c r="P44" s="143"/>
    </row>
    <row r="45" ht="14.25" customHeight="1" spans="1:16">
      <c r="A45" s="75"/>
      <c r="B45" s="94" t="s">
        <v>87</v>
      </c>
      <c r="C45" s="95" t="s">
        <v>126</v>
      </c>
      <c r="D45" s="102"/>
      <c r="E45" s="103"/>
      <c r="F45" s="98">
        <v>2</v>
      </c>
      <c r="G45" s="99"/>
      <c r="H45" s="98"/>
      <c r="I45" s="164"/>
      <c r="J45" s="98"/>
      <c r="K45" s="164">
        <f t="shared" si="1"/>
        <v>2</v>
      </c>
      <c r="L45" s="165"/>
      <c r="M45" s="176"/>
      <c r="N45" s="167"/>
      <c r="O45" s="96"/>
      <c r="P45" s="143"/>
    </row>
    <row r="46" ht="14.25" customHeight="1" spans="1:16">
      <c r="A46" s="75"/>
      <c r="B46" s="94" t="s">
        <v>87</v>
      </c>
      <c r="C46" s="95" t="s">
        <v>127</v>
      </c>
      <c r="D46" s="102"/>
      <c r="E46" s="104"/>
      <c r="F46" s="98">
        <v>1</v>
      </c>
      <c r="G46" s="99"/>
      <c r="H46" s="98"/>
      <c r="I46" s="164"/>
      <c r="J46" s="98"/>
      <c r="K46" s="164">
        <f t="shared" si="1"/>
        <v>1</v>
      </c>
      <c r="L46" s="165"/>
      <c r="M46" s="172"/>
      <c r="N46" s="167"/>
      <c r="O46" s="96"/>
      <c r="P46" s="143"/>
    </row>
    <row r="47" ht="14.25" customHeight="1" spans="1:16">
      <c r="A47" s="75"/>
      <c r="B47" s="94" t="s">
        <v>87</v>
      </c>
      <c r="C47" s="95" t="s">
        <v>128</v>
      </c>
      <c r="D47" s="96"/>
      <c r="E47" s="97"/>
      <c r="F47" s="98">
        <v>3</v>
      </c>
      <c r="G47" s="99"/>
      <c r="H47" s="98"/>
      <c r="I47" s="164"/>
      <c r="J47" s="98"/>
      <c r="K47" s="164">
        <f t="shared" si="1"/>
        <v>3</v>
      </c>
      <c r="L47" s="165"/>
      <c r="M47" s="177" t="s">
        <v>129</v>
      </c>
      <c r="N47" s="167">
        <v>3.2</v>
      </c>
      <c r="O47" s="96"/>
      <c r="P47" s="143"/>
    </row>
    <row r="48" ht="14.25" customHeight="1" spans="1:16">
      <c r="A48" s="75"/>
      <c r="B48" s="105" t="s">
        <v>130</v>
      </c>
      <c r="C48" s="106" t="s">
        <v>131</v>
      </c>
      <c r="D48" s="107" t="s">
        <v>132</v>
      </c>
      <c r="E48" s="108"/>
      <c r="F48" s="109">
        <v>3</v>
      </c>
      <c r="G48" s="110"/>
      <c r="H48" s="109"/>
      <c r="I48" s="178"/>
      <c r="J48" s="109"/>
      <c r="K48" s="178">
        <f t="shared" si="1"/>
        <v>3</v>
      </c>
      <c r="L48" s="179"/>
      <c r="M48" s="180" t="s">
        <v>133</v>
      </c>
      <c r="N48" s="181">
        <v>2.7</v>
      </c>
      <c r="O48" s="111"/>
      <c r="P48" s="143"/>
    </row>
    <row r="49" ht="14.25" customHeight="1" spans="1:16">
      <c r="A49" s="75"/>
      <c r="B49" s="105" t="s">
        <v>130</v>
      </c>
      <c r="C49" s="106" t="s">
        <v>134</v>
      </c>
      <c r="D49" s="107" t="s">
        <v>135</v>
      </c>
      <c r="E49" s="108"/>
      <c r="F49" s="109">
        <v>1</v>
      </c>
      <c r="G49" s="110"/>
      <c r="H49" s="109"/>
      <c r="I49" s="178"/>
      <c r="J49" s="109"/>
      <c r="K49" s="178">
        <f t="shared" si="1"/>
        <v>1</v>
      </c>
      <c r="L49" s="179"/>
      <c r="M49" s="180" t="s">
        <v>136</v>
      </c>
      <c r="N49" s="181">
        <v>4</v>
      </c>
      <c r="O49" s="111"/>
      <c r="P49" s="143"/>
    </row>
    <row r="50" ht="42.75" customHeight="1" spans="1:16">
      <c r="A50" s="75"/>
      <c r="B50" s="105" t="s">
        <v>130</v>
      </c>
      <c r="C50" s="106" t="s">
        <v>137</v>
      </c>
      <c r="D50" s="111" t="s">
        <v>138</v>
      </c>
      <c r="E50" s="112">
        <f>ROUNDUP((20+(57.4+$C$3*23.05))*2,0)</f>
        <v>524</v>
      </c>
      <c r="F50" s="113">
        <v>1</v>
      </c>
      <c r="G50" s="114">
        <v>1</v>
      </c>
      <c r="H50" s="109"/>
      <c r="I50" s="178"/>
      <c r="J50" s="109"/>
      <c r="K50" s="114">
        <v>1</v>
      </c>
      <c r="L50" s="113">
        <v>1</v>
      </c>
      <c r="M50" s="182" t="s">
        <v>139</v>
      </c>
      <c r="N50" s="181">
        <v>9</v>
      </c>
      <c r="O50" s="107" t="s">
        <v>140</v>
      </c>
      <c r="P50" s="143"/>
    </row>
    <row r="51" ht="14.25" customHeight="1" spans="1:16">
      <c r="A51" s="75"/>
      <c r="B51" s="105" t="s">
        <v>130</v>
      </c>
      <c r="C51" s="106" t="s">
        <v>141</v>
      </c>
      <c r="D51" s="111"/>
      <c r="E51" s="108"/>
      <c r="F51" s="109">
        <v>1</v>
      </c>
      <c r="G51" s="110"/>
      <c r="H51" s="109"/>
      <c r="I51" s="178"/>
      <c r="J51" s="109"/>
      <c r="K51" s="178">
        <f t="shared" ref="K51:K60" si="3">F51+H51+I51+J51</f>
        <v>1</v>
      </c>
      <c r="L51" s="179"/>
      <c r="M51" s="180" t="s">
        <v>142</v>
      </c>
      <c r="N51" s="181">
        <v>8.1</v>
      </c>
      <c r="O51" s="111"/>
      <c r="P51" s="143"/>
    </row>
    <row r="52" ht="14.25" customHeight="1" spans="1:16">
      <c r="A52" s="75"/>
      <c r="B52" s="115" t="s">
        <v>143</v>
      </c>
      <c r="C52" s="116" t="s">
        <v>144</v>
      </c>
      <c r="D52" s="117"/>
      <c r="E52" s="118"/>
      <c r="F52" s="119">
        <v>10</v>
      </c>
      <c r="G52" s="120">
        <f>F52</f>
        <v>10</v>
      </c>
      <c r="H52" s="119">
        <f>$C$3/2</f>
        <v>4</v>
      </c>
      <c r="I52" s="183"/>
      <c r="J52" s="119"/>
      <c r="K52" s="184">
        <f t="shared" si="3"/>
        <v>14</v>
      </c>
      <c r="L52" s="185">
        <f t="shared" ref="L52:L57" si="4">SUM(G52:J52)</f>
        <v>14</v>
      </c>
      <c r="M52" s="186" t="s">
        <v>145</v>
      </c>
      <c r="N52" s="187">
        <v>7.1</v>
      </c>
      <c r="O52" s="117" t="s">
        <v>146</v>
      </c>
      <c r="P52" s="143"/>
    </row>
    <row r="53" ht="14.25" customHeight="1" spans="1:16">
      <c r="A53" s="75"/>
      <c r="B53" s="115" t="s">
        <v>143</v>
      </c>
      <c r="C53" s="116" t="s">
        <v>147</v>
      </c>
      <c r="D53" s="117" t="s">
        <v>148</v>
      </c>
      <c r="E53" s="118"/>
      <c r="F53" s="119">
        <v>2</v>
      </c>
      <c r="G53" s="120">
        <f>F53</f>
        <v>2</v>
      </c>
      <c r="H53" s="119"/>
      <c r="I53" s="183"/>
      <c r="J53" s="119"/>
      <c r="K53" s="184">
        <f t="shared" si="3"/>
        <v>2</v>
      </c>
      <c r="L53" s="185">
        <f t="shared" si="4"/>
        <v>2</v>
      </c>
      <c r="M53" s="188" t="s">
        <v>149</v>
      </c>
      <c r="N53" s="187">
        <v>6.5</v>
      </c>
      <c r="O53" s="117"/>
      <c r="P53" s="143"/>
    </row>
    <row r="54" ht="14.25" customHeight="1" spans="1:16">
      <c r="A54" s="75"/>
      <c r="B54" s="115" t="s">
        <v>143</v>
      </c>
      <c r="C54" s="117" t="s">
        <v>150</v>
      </c>
      <c r="D54" s="121" t="s">
        <v>151</v>
      </c>
      <c r="E54" s="118"/>
      <c r="F54" s="119"/>
      <c r="G54" s="120"/>
      <c r="H54" s="119">
        <f>C3</f>
        <v>8</v>
      </c>
      <c r="I54" s="183"/>
      <c r="J54" s="119">
        <v>1</v>
      </c>
      <c r="K54" s="184">
        <f t="shared" si="3"/>
        <v>9</v>
      </c>
      <c r="L54" s="185">
        <f t="shared" si="4"/>
        <v>9</v>
      </c>
      <c r="M54" s="186" t="s">
        <v>152</v>
      </c>
      <c r="N54" s="187">
        <v>2.2</v>
      </c>
      <c r="O54" s="117"/>
      <c r="P54" s="143"/>
    </row>
    <row r="55" ht="28.5" customHeight="1" spans="1:16">
      <c r="A55" s="75"/>
      <c r="B55" s="115" t="s">
        <v>143</v>
      </c>
      <c r="C55" s="116" t="s">
        <v>153</v>
      </c>
      <c r="D55" s="121" t="s">
        <v>154</v>
      </c>
      <c r="E55" s="118"/>
      <c r="F55" s="119">
        <v>1</v>
      </c>
      <c r="G55" s="120">
        <f>F55</f>
        <v>1</v>
      </c>
      <c r="H55" s="119"/>
      <c r="I55" s="183"/>
      <c r="J55" s="119"/>
      <c r="K55" s="184">
        <f t="shared" si="3"/>
        <v>1</v>
      </c>
      <c r="L55" s="185">
        <f t="shared" si="4"/>
        <v>1</v>
      </c>
      <c r="M55" s="189" t="s">
        <v>155</v>
      </c>
      <c r="N55" s="187">
        <v>3</v>
      </c>
      <c r="O55" s="117" t="s">
        <v>156</v>
      </c>
      <c r="P55" s="159"/>
    </row>
    <row r="56" ht="14.25" customHeight="1" spans="1:16">
      <c r="A56" s="75"/>
      <c r="B56" s="115" t="s">
        <v>143</v>
      </c>
      <c r="C56" s="116" t="s">
        <v>157</v>
      </c>
      <c r="D56" s="117" t="s">
        <v>158</v>
      </c>
      <c r="E56" s="66"/>
      <c r="F56" s="119"/>
      <c r="G56" s="120"/>
      <c r="H56" s="119"/>
      <c r="I56" s="183">
        <v>1</v>
      </c>
      <c r="J56" s="119"/>
      <c r="K56" s="184">
        <f t="shared" si="3"/>
        <v>1</v>
      </c>
      <c r="L56" s="185">
        <f t="shared" si="4"/>
        <v>1</v>
      </c>
      <c r="M56" s="190" t="s">
        <v>159</v>
      </c>
      <c r="N56" s="187">
        <v>2.3</v>
      </c>
      <c r="O56" s="117"/>
      <c r="P56" s="143"/>
    </row>
    <row r="57" ht="14.25" customHeight="1" spans="1:16">
      <c r="A57" s="75"/>
      <c r="B57" s="115" t="s">
        <v>143</v>
      </c>
      <c r="C57" s="116" t="s">
        <v>160</v>
      </c>
      <c r="D57" s="121" t="s">
        <v>161</v>
      </c>
      <c r="E57" s="118"/>
      <c r="F57" s="119">
        <f>$C$3*2</f>
        <v>16</v>
      </c>
      <c r="G57" s="120">
        <f>F57</f>
        <v>16</v>
      </c>
      <c r="H57" s="119"/>
      <c r="I57" s="183"/>
      <c r="J57" s="119"/>
      <c r="K57" s="184">
        <f t="shared" si="3"/>
        <v>16</v>
      </c>
      <c r="L57" s="185">
        <f t="shared" si="4"/>
        <v>16</v>
      </c>
      <c r="M57" s="188" t="s">
        <v>149</v>
      </c>
      <c r="N57" s="187">
        <v>14.6</v>
      </c>
      <c r="O57" s="117" t="s">
        <v>162</v>
      </c>
      <c r="P57" s="143"/>
    </row>
    <row r="58" ht="14.25" customHeight="1" spans="1:16">
      <c r="A58" s="75"/>
      <c r="B58" s="115" t="s">
        <v>143</v>
      </c>
      <c r="C58" s="116" t="s">
        <v>163</v>
      </c>
      <c r="D58" s="117"/>
      <c r="E58" s="122">
        <f>80+$C$3*23</f>
        <v>264</v>
      </c>
      <c r="F58" s="119">
        <v>1</v>
      </c>
      <c r="G58" s="120"/>
      <c r="H58" s="119"/>
      <c r="I58" s="183"/>
      <c r="J58" s="119"/>
      <c r="K58" s="184">
        <f t="shared" si="3"/>
        <v>1</v>
      </c>
      <c r="L58" s="185"/>
      <c r="M58" s="188" t="s">
        <v>164</v>
      </c>
      <c r="N58" s="187">
        <v>11.3</v>
      </c>
      <c r="O58" s="117" t="s">
        <v>165</v>
      </c>
      <c r="P58" s="143"/>
    </row>
    <row r="59" ht="14.25" customHeight="1" spans="1:16">
      <c r="A59" s="75"/>
      <c r="B59" s="115" t="s">
        <v>143</v>
      </c>
      <c r="C59" s="116" t="s">
        <v>166</v>
      </c>
      <c r="D59" s="121" t="s">
        <v>167</v>
      </c>
      <c r="E59" s="118"/>
      <c r="F59" s="119">
        <f>$C$3+2</f>
        <v>10</v>
      </c>
      <c r="G59" s="120">
        <v>1</v>
      </c>
      <c r="H59" s="119">
        <f>($C$3)*2</f>
        <v>16</v>
      </c>
      <c r="I59" s="183"/>
      <c r="J59" s="119"/>
      <c r="K59" s="184">
        <f t="shared" si="3"/>
        <v>26</v>
      </c>
      <c r="L59" s="185">
        <f>SUM(G59:J59)</f>
        <v>17</v>
      </c>
      <c r="M59" s="188"/>
      <c r="N59" s="187"/>
      <c r="O59" s="117"/>
      <c r="P59" s="143"/>
    </row>
    <row r="60" ht="66" customHeight="1" spans="1:16">
      <c r="A60" s="75"/>
      <c r="B60" s="115" t="s">
        <v>143</v>
      </c>
      <c r="C60" s="116" t="s">
        <v>168</v>
      </c>
      <c r="D60" s="121" t="s">
        <v>169</v>
      </c>
      <c r="E60" s="118"/>
      <c r="F60" s="119">
        <f>$C$3+2</f>
        <v>10</v>
      </c>
      <c r="G60" s="120">
        <v>1</v>
      </c>
      <c r="H60" s="119">
        <f>($C$3)*2</f>
        <v>16</v>
      </c>
      <c r="I60" s="183"/>
      <c r="J60" s="119">
        <v>1</v>
      </c>
      <c r="K60" s="184">
        <f t="shared" si="3"/>
        <v>27</v>
      </c>
      <c r="L60" s="185">
        <f>SUM(G60:J60)</f>
        <v>18</v>
      </c>
      <c r="M60" s="189" t="s">
        <v>170</v>
      </c>
      <c r="N60" s="187">
        <v>30</v>
      </c>
      <c r="O60" s="117"/>
      <c r="P60" s="143"/>
    </row>
    <row r="61" ht="42.75" customHeight="1" spans="1:16">
      <c r="A61" s="75"/>
      <c r="B61" s="115" t="s">
        <v>143</v>
      </c>
      <c r="C61" s="121" t="s">
        <v>171</v>
      </c>
      <c r="D61" s="121" t="s">
        <v>172</v>
      </c>
      <c r="E61" s="123" t="s">
        <v>173</v>
      </c>
      <c r="F61" s="119"/>
      <c r="G61" s="120"/>
      <c r="H61" s="124">
        <f>$C$3*50</f>
        <v>400</v>
      </c>
      <c r="I61" s="183"/>
      <c r="J61" s="119"/>
      <c r="K61" s="191" t="str">
        <f>E61</f>
        <v>Various</v>
      </c>
      <c r="L61" s="185" t="str">
        <f>E61</f>
        <v>Various</v>
      </c>
      <c r="M61" s="186" t="s">
        <v>174</v>
      </c>
      <c r="N61" s="192"/>
      <c r="O61" s="121" t="s">
        <v>175</v>
      </c>
      <c r="P61" s="143"/>
    </row>
    <row r="62" ht="31.5" customHeight="1" spans="1:16">
      <c r="A62" s="75"/>
      <c r="B62" s="115" t="s">
        <v>143</v>
      </c>
      <c r="C62" s="121" t="s">
        <v>176</v>
      </c>
      <c r="D62" s="121" t="s">
        <v>177</v>
      </c>
      <c r="E62" s="123"/>
      <c r="F62" s="119"/>
      <c r="G62" s="120"/>
      <c r="H62" s="124"/>
      <c r="I62" s="183"/>
      <c r="J62" s="119"/>
      <c r="K62" s="191"/>
      <c r="L62" s="185"/>
      <c r="M62" s="186" t="s">
        <v>178</v>
      </c>
      <c r="N62" s="192"/>
      <c r="O62" s="121"/>
      <c r="P62" s="168"/>
    </row>
    <row r="63" ht="33.75" customHeight="1" spans="1:16">
      <c r="A63" s="125"/>
      <c r="B63" s="126" t="s">
        <v>179</v>
      </c>
      <c r="C63" s="127"/>
      <c r="D63" s="128"/>
      <c r="E63" s="127"/>
      <c r="F63" s="127"/>
      <c r="G63" s="127"/>
      <c r="H63" s="127"/>
      <c r="I63" s="127"/>
      <c r="J63" s="127"/>
      <c r="K63" s="127"/>
      <c r="L63" s="127"/>
      <c r="M63" s="127"/>
      <c r="N63" s="193"/>
      <c r="O63" s="127"/>
      <c r="P63" s="143"/>
    </row>
    <row r="64" ht="30" customHeight="1" spans="1:16">
      <c r="A64" s="75"/>
      <c r="B64" s="129" t="s">
        <v>180</v>
      </c>
      <c r="C64" s="126"/>
      <c r="D64" s="126"/>
      <c r="E64" s="126"/>
      <c r="F64" s="126"/>
      <c r="G64" s="126"/>
      <c r="H64" s="126"/>
      <c r="I64" s="126"/>
      <c r="J64" s="126"/>
      <c r="K64" s="126"/>
      <c r="L64" s="126"/>
      <c r="M64" s="126"/>
      <c r="N64" s="126"/>
      <c r="O64" s="126"/>
      <c r="P64" s="168"/>
    </row>
    <row r="65" ht="14.25" customHeight="1" spans="1:16">
      <c r="A65" s="75"/>
      <c r="B65" s="76" t="s">
        <v>22</v>
      </c>
      <c r="C65" s="77" t="s">
        <v>181</v>
      </c>
      <c r="D65" s="77" t="s">
        <v>182</v>
      </c>
      <c r="E65" s="85"/>
      <c r="F65" s="82">
        <v>1</v>
      </c>
      <c r="G65" s="144"/>
      <c r="H65" s="82"/>
      <c r="I65" s="144"/>
      <c r="J65" s="82"/>
      <c r="K65" s="199">
        <f>F65+H65+I65+J65</f>
        <v>1</v>
      </c>
      <c r="L65" s="146"/>
      <c r="M65" s="149" t="s">
        <v>183</v>
      </c>
      <c r="N65" s="148">
        <v>178</v>
      </c>
      <c r="O65" s="77" t="s">
        <v>184</v>
      </c>
      <c r="P65" s="143"/>
    </row>
    <row r="66" ht="57" customHeight="1" spans="1:16">
      <c r="A66" s="75"/>
      <c r="B66" s="76" t="s">
        <v>22</v>
      </c>
      <c r="C66" s="77" t="s">
        <v>185</v>
      </c>
      <c r="D66" s="77"/>
      <c r="E66" s="85"/>
      <c r="F66" s="82"/>
      <c r="G66" s="144"/>
      <c r="H66" s="82"/>
      <c r="I66" s="144"/>
      <c r="J66" s="82"/>
      <c r="K66" s="199"/>
      <c r="L66" s="146"/>
      <c r="M66" s="200" t="s">
        <v>186</v>
      </c>
      <c r="N66" s="148">
        <v>99</v>
      </c>
      <c r="O66" s="77"/>
      <c r="P66" s="143"/>
    </row>
    <row r="67" ht="28.5" customHeight="1" spans="1:16">
      <c r="A67" s="75"/>
      <c r="B67" s="76" t="s">
        <v>22</v>
      </c>
      <c r="C67" s="77" t="s">
        <v>187</v>
      </c>
      <c r="D67" s="77"/>
      <c r="E67" s="85"/>
      <c r="F67" s="82"/>
      <c r="G67" s="144"/>
      <c r="H67" s="82"/>
      <c r="I67" s="144"/>
      <c r="J67" s="82"/>
      <c r="K67" s="199"/>
      <c r="L67" s="146"/>
      <c r="M67" s="201" t="s">
        <v>188</v>
      </c>
      <c r="N67" s="202"/>
      <c r="O67" s="203"/>
      <c r="P67" s="143"/>
    </row>
    <row r="68" ht="28.5" customHeight="1" spans="1:16">
      <c r="A68" s="75"/>
      <c r="B68" s="76" t="s">
        <v>22</v>
      </c>
      <c r="C68" s="78"/>
      <c r="D68" s="77"/>
      <c r="E68" s="85"/>
      <c r="F68" s="82"/>
      <c r="G68" s="144"/>
      <c r="H68" s="82"/>
      <c r="I68" s="144"/>
      <c r="J68" s="82"/>
      <c r="K68" s="199"/>
      <c r="L68" s="146"/>
      <c r="M68" s="153"/>
      <c r="N68" s="202"/>
      <c r="O68" s="203"/>
      <c r="P68" s="143"/>
    </row>
    <row r="69" ht="44.25" customHeight="1" spans="1:16">
      <c r="A69" s="125"/>
      <c r="B69" s="194" t="s">
        <v>189</v>
      </c>
      <c r="C69" s="66"/>
      <c r="D69" s="66"/>
      <c r="E69" s="66"/>
      <c r="F69" s="66"/>
      <c r="G69" s="66"/>
      <c r="H69" s="66"/>
      <c r="I69" s="66"/>
      <c r="J69" s="66"/>
      <c r="K69" s="66"/>
      <c r="L69" s="66"/>
      <c r="M69" s="194"/>
      <c r="N69" s="193"/>
      <c r="O69" s="127"/>
      <c r="P69" s="143"/>
    </row>
    <row r="70" ht="27.75" customHeight="1" spans="1:16">
      <c r="A70" s="75"/>
      <c r="B70" s="195" t="s">
        <v>190</v>
      </c>
      <c r="C70" s="196"/>
      <c r="D70" s="197"/>
      <c r="E70" s="196"/>
      <c r="F70" s="196"/>
      <c r="G70" s="196"/>
      <c r="H70" s="196"/>
      <c r="I70" s="196"/>
      <c r="J70" s="196"/>
      <c r="K70" s="196"/>
      <c r="L70" s="196"/>
      <c r="M70" s="196"/>
      <c r="N70" s="194"/>
      <c r="O70" s="196"/>
      <c r="P70" s="168"/>
    </row>
    <row r="71" ht="14.25" customHeight="1" spans="1:16">
      <c r="A71" s="75"/>
      <c r="B71" s="86" t="s">
        <v>191</v>
      </c>
      <c r="C71" s="92" t="s">
        <v>192</v>
      </c>
      <c r="D71" s="93" t="s">
        <v>193</v>
      </c>
      <c r="E71" s="164"/>
      <c r="F71" s="89">
        <v>4</v>
      </c>
      <c r="G71" s="98"/>
      <c r="H71" s="89"/>
      <c r="I71" s="98"/>
      <c r="J71" s="89"/>
      <c r="K71" s="98">
        <f t="shared" ref="K71:K76" si="5">F71+H71+I71+J71</f>
        <v>4</v>
      </c>
      <c r="L71" s="156"/>
      <c r="M71" s="204" t="s">
        <v>194</v>
      </c>
      <c r="N71" s="158"/>
      <c r="O71" s="87"/>
      <c r="P71" s="143"/>
    </row>
    <row r="72" ht="14.25" customHeight="1" spans="1:16">
      <c r="A72" s="75"/>
      <c r="B72" s="86" t="s">
        <v>191</v>
      </c>
      <c r="C72" s="92" t="s">
        <v>195</v>
      </c>
      <c r="D72" s="93" t="s">
        <v>196</v>
      </c>
      <c r="E72" s="164"/>
      <c r="F72" s="89">
        <v>2</v>
      </c>
      <c r="G72" s="98"/>
      <c r="H72" s="89"/>
      <c r="I72" s="98"/>
      <c r="J72" s="89"/>
      <c r="K72" s="98">
        <f t="shared" si="5"/>
        <v>2</v>
      </c>
      <c r="L72" s="156"/>
      <c r="M72" s="92"/>
      <c r="N72" s="158"/>
      <c r="O72" s="87"/>
      <c r="P72" s="143"/>
    </row>
    <row r="73" ht="14.25" customHeight="1" spans="1:16">
      <c r="A73" s="75"/>
      <c r="B73" s="86" t="s">
        <v>191</v>
      </c>
      <c r="C73" s="92" t="s">
        <v>197</v>
      </c>
      <c r="D73" s="87"/>
      <c r="E73" s="164"/>
      <c r="F73" s="89">
        <v>4</v>
      </c>
      <c r="G73" s="98"/>
      <c r="H73" s="89"/>
      <c r="I73" s="98"/>
      <c r="J73" s="89"/>
      <c r="K73" s="98">
        <f t="shared" si="5"/>
        <v>4</v>
      </c>
      <c r="L73" s="156"/>
      <c r="M73" s="92"/>
      <c r="N73" s="158"/>
      <c r="O73" s="87"/>
      <c r="P73" s="143"/>
    </row>
    <row r="74" ht="14.25" customHeight="1" spans="1:16">
      <c r="A74" s="75"/>
      <c r="B74" s="86" t="s">
        <v>191</v>
      </c>
      <c r="C74" s="92" t="s">
        <v>198</v>
      </c>
      <c r="D74" s="87"/>
      <c r="E74" s="164"/>
      <c r="F74" s="89">
        <v>2</v>
      </c>
      <c r="G74" s="98"/>
      <c r="H74" s="89"/>
      <c r="I74" s="98"/>
      <c r="J74" s="89"/>
      <c r="K74" s="98">
        <f t="shared" si="5"/>
        <v>2</v>
      </c>
      <c r="L74" s="156"/>
      <c r="M74" s="92"/>
      <c r="N74" s="158"/>
      <c r="O74" s="87"/>
      <c r="P74" s="143"/>
    </row>
    <row r="75" ht="14.25" customHeight="1" spans="1:16">
      <c r="A75" s="75"/>
      <c r="B75" s="86" t="s">
        <v>191</v>
      </c>
      <c r="C75" s="92" t="s">
        <v>199</v>
      </c>
      <c r="D75" s="87"/>
      <c r="E75" s="164"/>
      <c r="F75" s="89">
        <v>26</v>
      </c>
      <c r="G75" s="98"/>
      <c r="H75" s="89"/>
      <c r="I75" s="98"/>
      <c r="J75" s="89"/>
      <c r="K75" s="98">
        <f t="shared" si="5"/>
        <v>26</v>
      </c>
      <c r="L75" s="156"/>
      <c r="M75" s="92"/>
      <c r="N75" s="158"/>
      <c r="O75" s="87"/>
      <c r="P75" s="143"/>
    </row>
    <row r="76" ht="14.25" customHeight="1" spans="1:16">
      <c r="A76" s="75"/>
      <c r="B76" s="86" t="s">
        <v>191</v>
      </c>
      <c r="C76" s="92" t="s">
        <v>200</v>
      </c>
      <c r="D76" s="87"/>
      <c r="E76" s="164"/>
      <c r="F76" s="89">
        <v>26</v>
      </c>
      <c r="G76" s="98"/>
      <c r="H76" s="89"/>
      <c r="I76" s="98"/>
      <c r="J76" s="89"/>
      <c r="K76" s="98">
        <f t="shared" si="5"/>
        <v>26</v>
      </c>
      <c r="L76" s="156"/>
      <c r="M76" s="92"/>
      <c r="N76" s="158"/>
      <c r="O76" s="87"/>
      <c r="P76" s="143"/>
    </row>
    <row r="77" ht="38.25" customHeight="1" spans="1:16">
      <c r="A77" s="131"/>
      <c r="B77" s="198" t="s">
        <v>201</v>
      </c>
      <c r="C77" s="196"/>
      <c r="D77" s="141"/>
      <c r="E77" s="196"/>
      <c r="F77" s="196"/>
      <c r="G77" s="196"/>
      <c r="H77" s="196"/>
      <c r="I77" s="196"/>
      <c r="J77" s="196"/>
      <c r="K77" s="196"/>
      <c r="L77" s="196"/>
      <c r="M77" s="196"/>
      <c r="N77" s="205"/>
      <c r="O77" s="206"/>
      <c r="P77" s="131"/>
    </row>
    <row r="78" ht="24" customHeight="1" spans="1:16">
      <c r="A78" s="133"/>
      <c r="B78" s="195" t="s">
        <v>202</v>
      </c>
      <c r="C78" s="196"/>
      <c r="D78" s="197"/>
      <c r="E78" s="196"/>
      <c r="F78" s="196"/>
      <c r="G78" s="196"/>
      <c r="H78" s="196"/>
      <c r="I78" s="196"/>
      <c r="J78" s="196"/>
      <c r="K78" s="196"/>
      <c r="L78" s="196"/>
      <c r="M78" s="196"/>
      <c r="N78" s="205"/>
      <c r="O78" s="206"/>
      <c r="P78" s="133"/>
    </row>
    <row r="79" ht="24.75" customHeight="1" spans="1:16">
      <c r="A79" s="133"/>
      <c r="B79" s="195" t="s">
        <v>203</v>
      </c>
      <c r="C79" s="196"/>
      <c r="D79" s="197"/>
      <c r="E79" s="196"/>
      <c r="F79" s="196"/>
      <c r="G79" s="196"/>
      <c r="H79" s="196"/>
      <c r="I79" s="196"/>
      <c r="J79" s="196"/>
      <c r="K79" s="196"/>
      <c r="L79" s="196"/>
      <c r="M79" s="196"/>
      <c r="N79" s="205"/>
      <c r="O79" s="206"/>
      <c r="P79" s="133"/>
    </row>
    <row r="84" ht="12.5"/>
  </sheetData>
  <mergeCells count="32">
    <mergeCell ref="B2:D2"/>
    <mergeCell ref="E2:M2"/>
    <mergeCell ref="F3:G3"/>
    <mergeCell ref="D22:E22"/>
    <mergeCell ref="D31:E31"/>
    <mergeCell ref="D56:E56"/>
    <mergeCell ref="B69:M69"/>
    <mergeCell ref="B70:M70"/>
    <mergeCell ref="N70:O70"/>
    <mergeCell ref="B77:M77"/>
    <mergeCell ref="B78:M78"/>
    <mergeCell ref="B79:M79"/>
    <mergeCell ref="B3:B4"/>
    <mergeCell ref="B9:B10"/>
    <mergeCell ref="C3:C4"/>
    <mergeCell ref="C9:C10"/>
    <mergeCell ref="D3:D4"/>
    <mergeCell ref="D9:D10"/>
    <mergeCell ref="E4:E5"/>
    <mergeCell ref="F4:F5"/>
    <mergeCell ref="F9:F10"/>
    <mergeCell ref="G4:G5"/>
    <mergeCell ref="H4:H5"/>
    <mergeCell ref="I4:I5"/>
    <mergeCell ref="I9:I10"/>
    <mergeCell ref="J4:J5"/>
    <mergeCell ref="J9:J10"/>
    <mergeCell ref="K4:K5"/>
    <mergeCell ref="K9:K10"/>
    <mergeCell ref="L9:L10"/>
    <mergeCell ref="O9:O10"/>
    <mergeCell ref="O33:O34"/>
  </mergeCells>
  <dataValidations count="1">
    <dataValidation type="list" allowBlank="1" showInputMessage="1" prompt="Click and enter a value from the list of items" sqref="C3">
      <formula1>"4,8,12"</formula1>
    </dataValidation>
  </dataValidations>
  <hyperlinks>
    <hyperlink ref="M6" r:id="rId2" display="https://item.taobao.com/item.htm?spm=a21n57.1.0.0.7547523ch9k7Wv&amp;id=15168111895&amp;ns=1&amp;abbucket=2#detail&#10;https://item.taobao.com/item.htm?abbucket=2&amp;id=583578061112&amp;ns=1&amp;skuId=4098155922144&amp;spm=a21n57.1.0.0.6903523c48KRhH"/>
    <hyperlink ref="M7" r:id="rId3" display="https://item.taobao.com/item.htm?spm=a21n57.1.0.0.7547523ch9k7Wv&amp;id=670132250118&amp;ns=1&amp;abbucket=2#detail&#10;https://item.taobao.com/item.htm?spm=a21n57.1.0.0.7547523ch9k7Wv&amp;id=666247736219&amp;ns=1&amp;abbucket=2#detail"/>
    <hyperlink ref="M8" r:id="rId4" display="https://detail.tmall.com/item.htm?abbucket=2&amp;id=678825663279&amp;ns=1&amp;skuId=5015724104415&amp;spm=a21n57.1.0.0.7547523ch9k7Wv&#10;&#10;https://item.taobao.com/item.htm?spm=a21n57.1.0.0.13bf523caFv6F2&amp;id=540728409860&amp;ns=1&amp;abbucket=13#detail"/>
    <hyperlink ref="O9" r:id="rId5" display="Binky 是 mneuhaus 的开源设计。您可以从列出的供应商之一购买它，也可以使用 GitHub 项目中的 Gerber 构建您自己的。&#10;https://github.com/mneuhaus/EnragedRabbitProject/tree/main/usermods/Binky "/>
    <hyperlink ref="M10" r:id="rId6" display="https://item.taobao.com/item.htm?abbucket=12&amp;id=768043712987&amp;ns=1&amp;spm=a21n57.1.0.0.3c6a523cVQEPOn&amp;skuId=5269658396862&#10;https://detail.tmall.com/item.htm?abbucket=12&amp;id=768200448203&amp;ns=1&amp;spm=a21n57.1.0.0.3c6a523cVQEPOn"/>
    <hyperlink ref="M11" r:id="rId7" display="https://item.taobao.com/item.htm?spm=a21n57.1.0.0.7547523ch9k7Wv&amp;id=548816603618&amp;ns=1&amp;abbucket=2#detail"/>
    <hyperlink ref="M12" r:id="rId8" display="https://item.taobao.com/item.htm?spm=a1z09.2.0.0.4bcd2e8djg5eRR&amp;id=537759695575&amp;_u=a34mt67192f3"/>
    <hyperlink ref="M13" r:id="rId9" display="https://detail.tmall.com/item.htm?abbucket=2&amp;id=736162732946&amp;ns=1&amp;skuId=5356577026282&amp;spm=a21n57.1.0.0.6b5b523cacmiLX"/>
    <hyperlink ref="M14" r:id="rId10" display="https://detail.tmall.com/item.htm?abbucket=16&amp;id=672774081874&amp;ns=1&amp;skuId=4846913485237&amp;spm=a21n57.1.0.0.2586523cypzm6p"/>
    <hyperlink ref="M15" r:id="rId11" display="https://item.taobao.com/item.htm?spm=a21n57.1.0.0.7547523ch9k7Wv&amp;id=652071920225&amp;ns=1&amp;abbucket=2#detail&#10;https://detail.1688.com/offer/652510461934.html?spm=a26352.13672862.offerlist.184.5e3f1fc7P7Txpg"/>
    <hyperlink ref="M16" r:id="rId12" display="可以去嘉立创fa下单，目前新人31-30卷可以白嫖&#10;https://item.taobao.com/item.htm?spm=a1z10.5-c-s.w4002-23166866492.13.991544d5HXhU9Z&amp;id=610844048816"/>
    <hyperlink ref="M17" r:id="rId13" display="https://item.taobao.com/item.htm?spm=a21n57.1.0.0.36f2523c4D2bC5&amp;id=722227946091&amp;ns=1&amp;abbucket=13#detail&#10;有的卖家不给切的话，也可以去嘉立创FA商城买，目前新人31-30卷可以白嫖"/>
    <hyperlink ref="M18" r:id="rId14" display="https://item.taobao.com/item.htm?_u=52abs70vcebf&amp;id=672677195776&amp;skuId=5262230693447&amp;spm=a1z09.2.0.0.55ab2e8dAuJS2C"/>
    <hyperlink ref="M19" r:id="rId15" display="https://item.taobao.com/item.htm?_u=j2abs70v443c&amp;id=657947543382&amp;skuId=4740058460529&amp;spm=a1z09.2.0.0.7a682e8dh5GtrV"/>
    <hyperlink ref="M20" r:id="rId16" display="https://item.taobao.com/item.htm?spm=a21n57.1.0.0.64ef523cLUCoC6&amp;id=719277819436&amp;ns=1&amp;abbucket=13#detail&#10;https://item.taobao.com/item.htm?spm=a21n57.1.0.0.64ef523c0vKo4A&amp;id=544346411000&amp;ns=1&amp;abbucket=2#detail"/>
    <hyperlink ref="M21" r:id="rId17" display="https://item.taobao.com/item.htm?spm=a1z10.3-c.w4002-23539815261.9.35476c37WF8j0D&amp;id=676927207392"/>
    <hyperlink ref="M22" r:id="rId18" display="https://detail.tmall.com/item.htm?abbucket=13&amp;id=747719638365&amp;ns=1&amp;skuId=5324882554973&amp;spm=a21n57.1.0.0.4d92523cmiTGos"/>
    <hyperlink ref="M23" r:id="rId19" display="https://item.taobao.com/item.htm?spm=a21n57.1.0.0.5acf523cEd6GnC&amp;id=624566431771&amp;ns=1&amp;abbucket=13#detail"/>
    <hyperlink ref="M24" r:id="rId20" display="https://detail.tmall.com/item.htm?abbucket=2&amp;id=534283501872&amp;ns=1&amp;skuId=4482863945571&amp;spm=a21n57.1.0.0.7731523cTHxCGI"/>
    <hyperlink ref="M25" r:id="rId21" display="https://detail.tmall.com/item.htm?abbucket=13&amp;id=589962569524&amp;rn=4d1dc325274158da96becb5b7068465d&amp;skuId=4964771930961&amp;spm=a1z10.3-b.w4011-14789405706.91.f2eb37bapsicZG"/>
    <hyperlink ref="M26" r:id="rId22" display="https://detail.tmall.com/item.htm?abbucket=13&amp;id=589962569524&amp;rn=4d1dc325274158da96becb5b7068465d&amp;skuId=4964771930951&amp;spm=a1z10.3-b.w4011-14789405706.91.f2eb37bapsicZG"/>
    <hyperlink ref="M27" r:id="rId23" display="普通螺丝垫片螺母类随便买，使用量少且零散，尽量买包邮的，也可以去1688(下同)&#10;&#10;闲麻烦可以找UP购买螺丝包&#10;【闲鱼】https://m.tb.cn/h.5KOwSPN?tk=QZHTW78JrCf CZ0001 「我在闲鱼发布了【兔子多色V2 螺丝懒人包 螺丝包】」&#10;点击链接直接打开"/>
    <hyperlink ref="M29" r:id="rId24" display="https://detail.tmall.com/item.htm?abbucket=13&amp;id=691362839974&amp;ns=1&amp;spm=a21n57.1.0.0.36f2523c4D2bC5&amp;skuId=5085575338851"/>
    <hyperlink ref="M30" r:id="rId25" display="https://detail.tmall.com/item.htm?ali_refid=a3_430582_1006:1151123679:N:VTUGGJf8/y5hudH61mNpyg==:fca75a3cb5614272427a15315cd2000e&amp;ali_trackid=1_fca75a3cb5614272427a15315cd2000e&amp;id=601612411793&amp;skuId=5143311514323&amp;spm=a21n57.1.0.0"/>
    <hyperlink ref="M42" r:id="rId26" display="https://item.taobao.com/item.htm?spm=a21n57.1.0.0.36f2523c4D2bC5&amp;id=584862275814&amp;ns=1&amp;abbucket=13#detail"/>
    <hyperlink ref="M43" r:id="rId27" display="https://detail.tmall.com/item.htm?abbucket=2&amp;id=742962299789&amp;ns=1&amp;skuId=5121474500543&amp;spm=a21n57.1.0.0.7731523cTHxCGI"/>
    <hyperlink ref="M44" r:id="rId28" display="https://detail.tmall.com/item.htm?abbucket=2&amp;id=732782233011&amp;ns=1&amp;spm=a21n57.1.0.0.7731523cTHxCGI&amp;skuId=5070128196629"/>
    <hyperlink ref="M47" r:id="rId29" display="https://detail.tmall.com/item.htm?abbucket=13&amp;id=678998355410&amp;ns=1&amp;spm=a21n57.1.0.0.36f2523c4D2bC5&amp;skuId=4871198025956"/>
    <hyperlink ref="M48" r:id="rId30" display="https://item.taobao.com/item.htm?spm=a21n57.1.0.0.7547523ch9k7Wv&amp;id=625483500699&amp;ns=1&amp;abbucket=2#detail"/>
    <hyperlink ref="M49" r:id="rId31" display="https://item.taobao.com/item.htm?spm=2013.1.0.0.54046e95Pyqnqv&amp;id=669801656869&amp;scm=1007.12144.97955.42296_0_0&amp;pvid=fb29ae6f-1852-40d1-977f-f9374ef8d5cd&amp;utparam=%7B%22x_hestia_source%22%3A%2242296%22%2C%22x_object_type%22%3A%22item%22%2C%22x_hestia_subsource%22%3A%22default%22%2C%22x_mt%22%3A0%2C%22x_src%22%3A%2242296%22%2C%22x_pos%22%3A1%2C%22wh_pid%22%3A-1%2C%22x_pvid%22%3A%22fb29ae6f-1852-40d1-977f-f9374ef8d5cd%22%2C%22scm%22%3A%221007.12144.97955.42296_0_0%22%2C%22x_object_id%22%3A669801656869%7D"/>
    <hyperlink ref="M50" r:id="rId32" display="https://detail.1688.com/offer/697037607647.html&#10;https://item.taobao.com/item.htm?spm=a1z09.2.0.0.51e02e8dwXmO4c&amp;id=675029662723&amp;_u=r2abs70v352b"/>
    <hyperlink ref="M51" r:id="rId33" display="https://item.taobao.com/item.htm?spm=a1z09.2.0.0.51e02e8dwXmO4c&amp;id=675029662723&amp;_u=r2abs70v352b"/>
    <hyperlink ref="M52" r:id="rId34" display="https://detail.tmall.com/item.htm?abbucket=2&amp;id=579904819530&amp;ns=1&amp;skuId=5080293180478&amp;spm=a21n57.1.0.0.7547523ch9k7Wv"/>
    <hyperlink ref="M53" r:id="rId35" display="https://item.taobao.com/item.htm?spm=a21n57.1.0.0.7731523cTHxCGI&amp;id=734024835540&amp;ns=1&amp;abbucket=2#detail"/>
    <hyperlink ref="M54" r:id="rId36" display="https://detail.tmall.com/item.htm?_u=91rq2ddt7bd6&amp;id=733506147346&amp;skuId=5072073980346&amp;spm=a1z09.2.0.0.4eef2e8dsEG8E7"/>
    <hyperlink ref="M55" r:id="rId37" display="https://detail.tmall.com/item.htm?_u=91rq2ddt5736&amp;id=610183000226&amp;skuId=4467236179930&amp;spm=a1z09.2.0.0.4eef2e8dsEG8E7"/>
    <hyperlink ref="M56" r:id="rId38" display="https://item.taobao.com/item.htm?spm=a1z09.2.0.0.4eef2e8dsEG8E7&amp;id=738861469680&amp;_u=91rq2ddtdb19"/>
    <hyperlink ref="M57" r:id="rId35" display="https://item.taobao.com/item.htm?spm=a21n57.1.0.0.7731523cTHxCGI&amp;id=734024835540&amp;ns=1&amp;abbucket=2#detail"/>
    <hyperlink ref="M58" r:id="rId39" display="https://item.taobao.com/item.htm?spm=a21n57.1.0.0.5da7523cmdTgGU&amp;id=574729283766&amp;ns=1&amp;abbucket=13#detail"/>
    <hyperlink ref="M60" r:id="rId40" display="【闲鱼】https://m.tb.cn/h.5qY8cxx?tk=YLN8W78LkPI CZ0001 「我在闲鱼发布了【鲍登接头 Bowden ECAS04】」&#10;点击链接直接打开&#10;https://item.taobao.com/item.htm?spm=a21n57.1.0.0.5da7523cmdTgGU&amp;id=654102804547&amp;ns=1&amp;abbucket=13#detail"/>
    <hyperlink ref="M61" r:id="rId41" display="https://detail.tmall.com/item.htm?abbucket=13&amp;id=26050880208&amp;ns=1&amp;skuId=46079776441&amp;spm=a21n57.1.0.0.5da7523cmdTgGU"/>
    <hyperlink ref="M62" r:id="rId42" display="https://detail.tmall.com/item.htm?_u=92abs70v0260&amp;id=582561747560&amp;skuId=4641920687037&amp;spm=a1z09.2.0.0.dde92e8d4xdS78"/>
    <hyperlink ref="M65" r:id="rId43" display="https://item.taobao.com/item.htm?spm=a1z10.3-c-s.w4002-17869221479.28.5559197cbKcqKL&amp;id=735556235228&#10;https://item.taobao.com/item.htm?spm=a1z10.3-c-s.w4002-17869221479.9.a921197cSO2wt5&amp;id=701170811389"/>
    <hyperlink ref="M66" r:id="rId44" display="https://item.taobao.com/item.htm?abbucket=12&amp;id=680600107282&amp;ns=1&amp;spm=a21n57.1.0.0.3c6a523cVQEPOn&amp;skuId=4878220829747"/>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Bom修订记录">
    <tabColor rgb="FFFF0000"/>
  </sheetPr>
  <dimension ref="A1:C29"/>
  <sheetViews>
    <sheetView workbookViewId="0">
      <selection activeCell="A1" sqref="A1:C1"/>
    </sheetView>
  </sheetViews>
  <sheetFormatPr defaultColWidth="9.81818181818182" defaultRowHeight="12.5" outlineLevelCol="2"/>
  <cols>
    <col min="1" max="1" width="8.9" customWidth="1"/>
    <col min="2" max="2" width="18.7545454545455" customWidth="1"/>
    <col min="3" max="3" width="66.0909090909091" customWidth="1"/>
  </cols>
  <sheetData>
    <row r="1" ht="31.5" customHeight="1" spans="1:3">
      <c r="A1" s="50" t="s">
        <v>204</v>
      </c>
      <c r="B1" s="6"/>
      <c r="C1" s="6"/>
    </row>
    <row r="2" spans="1:3">
      <c r="A2" s="51" t="s">
        <v>205</v>
      </c>
      <c r="B2" s="51" t="s">
        <v>206</v>
      </c>
      <c r="C2" s="51" t="s">
        <v>207</v>
      </c>
    </row>
    <row r="3" spans="1:3">
      <c r="A3" s="30">
        <v>1</v>
      </c>
      <c r="B3" s="52">
        <v>45295</v>
      </c>
      <c r="C3" s="53" t="s">
        <v>208</v>
      </c>
    </row>
    <row r="4" spans="1:3">
      <c r="A4" s="30">
        <v>2</v>
      </c>
      <c r="B4" s="52">
        <v>45298</v>
      </c>
      <c r="C4" s="53" t="s">
        <v>209</v>
      </c>
    </row>
    <row r="5" spans="1:3">
      <c r="A5" s="30">
        <v>3</v>
      </c>
      <c r="B5" s="52">
        <v>45299</v>
      </c>
      <c r="C5" s="53" t="s">
        <v>210</v>
      </c>
    </row>
    <row r="6" spans="1:3">
      <c r="A6" s="30">
        <v>4</v>
      </c>
      <c r="B6" s="52">
        <v>45300</v>
      </c>
      <c r="C6" s="53" t="s">
        <v>211</v>
      </c>
    </row>
    <row r="7" spans="1:3">
      <c r="A7" s="30">
        <v>5</v>
      </c>
      <c r="B7" s="52">
        <v>45307</v>
      </c>
      <c r="C7" s="53" t="s">
        <v>212</v>
      </c>
    </row>
    <row r="8" spans="1:3">
      <c r="A8" s="30">
        <v>6</v>
      </c>
      <c r="B8" s="52">
        <v>45308</v>
      </c>
      <c r="C8" s="53" t="s">
        <v>213</v>
      </c>
    </row>
    <row r="9" spans="1:3">
      <c r="A9" s="30">
        <v>7</v>
      </c>
      <c r="B9" s="52">
        <v>45342</v>
      </c>
      <c r="C9" s="53" t="s">
        <v>214</v>
      </c>
    </row>
    <row r="10" spans="1:3">
      <c r="A10" s="30">
        <v>8</v>
      </c>
      <c r="B10" s="52">
        <v>45356</v>
      </c>
      <c r="C10" s="53" t="s">
        <v>215</v>
      </c>
    </row>
    <row r="11" spans="1:3">
      <c r="A11" s="30">
        <v>9</v>
      </c>
      <c r="B11" s="52">
        <v>45356</v>
      </c>
      <c r="C11" s="53" t="s">
        <v>216</v>
      </c>
    </row>
    <row r="12" spans="1:3">
      <c r="A12" s="30">
        <v>10</v>
      </c>
      <c r="B12" s="52">
        <v>45356</v>
      </c>
      <c r="C12" s="53" t="s">
        <v>217</v>
      </c>
    </row>
    <row r="13" spans="1:3">
      <c r="A13" s="30"/>
      <c r="B13" s="30"/>
      <c r="C13" s="53"/>
    </row>
    <row r="14" spans="1:3">
      <c r="A14" s="30"/>
      <c r="B14" s="30"/>
      <c r="C14" s="53"/>
    </row>
    <row r="15" spans="1:3">
      <c r="A15" s="30"/>
      <c r="B15" s="30"/>
      <c r="C15" s="53"/>
    </row>
    <row r="16" spans="1:3">
      <c r="A16" s="30"/>
      <c r="B16" s="30"/>
      <c r="C16" s="30"/>
    </row>
    <row r="17" spans="1:3">
      <c r="A17" s="30"/>
      <c r="B17" s="30"/>
      <c r="C17" s="30"/>
    </row>
    <row r="18" spans="1:3">
      <c r="A18" s="30"/>
      <c r="B18" s="30"/>
      <c r="C18" s="30"/>
    </row>
    <row r="19" spans="1:3">
      <c r="A19" s="30"/>
      <c r="B19" s="30"/>
      <c r="C19" s="30"/>
    </row>
    <row r="20" spans="1:3">
      <c r="A20" s="30"/>
      <c r="B20" s="30"/>
      <c r="C20" s="30"/>
    </row>
    <row r="21" spans="1:3">
      <c r="A21" s="30"/>
      <c r="B21" s="30"/>
      <c r="C21" s="30"/>
    </row>
    <row r="22" spans="1:3">
      <c r="A22" s="30"/>
      <c r="B22" s="30"/>
      <c r="C22" s="30"/>
    </row>
    <row r="23" spans="1:3">
      <c r="A23" s="30"/>
      <c r="B23" s="30"/>
      <c r="C23" s="30"/>
    </row>
    <row r="24" spans="1:3">
      <c r="A24" s="30"/>
      <c r="B24" s="30"/>
      <c r="C24" s="30"/>
    </row>
    <row r="25" spans="1:3">
      <c r="A25" s="30"/>
      <c r="B25" s="30"/>
      <c r="C25" s="30"/>
    </row>
    <row r="26" spans="1:3">
      <c r="A26" s="30"/>
      <c r="B26" s="30"/>
      <c r="C26" s="30"/>
    </row>
    <row r="27" spans="1:3">
      <c r="A27" s="30"/>
      <c r="B27" s="30"/>
      <c r="C27" s="30"/>
    </row>
    <row r="28" spans="1:3">
      <c r="A28" s="30"/>
      <c r="B28" s="30"/>
      <c r="C28" s="30"/>
    </row>
    <row r="29" spans="1:3">
      <c r="A29" s="30"/>
      <c r="B29" s="30"/>
      <c r="C29" s="30"/>
    </row>
  </sheetData>
  <mergeCells count="1">
    <mergeCell ref="A1:C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螺丝懒人包">
    <tabColor rgb="FF00B050"/>
  </sheetPr>
  <dimension ref="A1:E28"/>
  <sheetViews>
    <sheetView workbookViewId="0">
      <selection activeCell="A1" sqref="A1:E1"/>
    </sheetView>
  </sheetViews>
  <sheetFormatPr defaultColWidth="9.81818181818182" defaultRowHeight="12.5" outlineLevelCol="4"/>
  <cols>
    <col min="2" max="2" width="54.2181818181818" customWidth="1"/>
    <col min="3" max="3" width="14.8363636363636" customWidth="1"/>
    <col min="5" max="5" width="26.1636363636364" customWidth="1"/>
  </cols>
  <sheetData>
    <row r="1" ht="22.5" spans="1:5">
      <c r="A1" s="43" t="s">
        <v>218</v>
      </c>
      <c r="B1" s="6"/>
      <c r="C1" s="6"/>
      <c r="D1" s="6"/>
      <c r="E1" s="6"/>
    </row>
    <row r="2" spans="1:5">
      <c r="A2" s="44" t="s">
        <v>219</v>
      </c>
      <c r="B2" s="6"/>
      <c r="C2" s="6"/>
      <c r="D2" s="6"/>
      <c r="E2" s="6"/>
    </row>
    <row r="3" ht="78" customHeight="1" spans="1:5">
      <c r="A3" s="45" t="s">
        <v>220</v>
      </c>
      <c r="B3" s="46" t="s">
        <v>221</v>
      </c>
      <c r="C3" s="47"/>
      <c r="D3" s="47"/>
      <c r="E3" s="48"/>
    </row>
    <row r="4" spans="1:5">
      <c r="A4" s="45" t="s">
        <v>205</v>
      </c>
      <c r="B4" s="49" t="s">
        <v>222</v>
      </c>
      <c r="C4" s="45" t="s">
        <v>223</v>
      </c>
      <c r="D4" s="45" t="s">
        <v>224</v>
      </c>
      <c r="E4" s="49" t="s">
        <v>225</v>
      </c>
    </row>
    <row r="5" ht="14.5" spans="1:5">
      <c r="A5" s="7">
        <v>1</v>
      </c>
      <c r="B5" s="32" t="s">
        <v>226</v>
      </c>
      <c r="C5" s="30">
        <v>3</v>
      </c>
      <c r="D5" s="7">
        <v>4</v>
      </c>
      <c r="E5" s="38"/>
    </row>
    <row r="6" ht="14.5" spans="1:5">
      <c r="A6" s="7">
        <v>2</v>
      </c>
      <c r="B6" s="32" t="s">
        <v>94</v>
      </c>
      <c r="C6" s="30">
        <v>20</v>
      </c>
      <c r="D6" s="7">
        <v>22</v>
      </c>
      <c r="E6" s="38"/>
    </row>
    <row r="7" ht="14.5" spans="1:5">
      <c r="A7" s="7">
        <v>3</v>
      </c>
      <c r="B7" s="32" t="s">
        <v>227</v>
      </c>
      <c r="C7" s="30">
        <v>5</v>
      </c>
      <c r="D7" s="7">
        <v>6</v>
      </c>
      <c r="E7" s="6" t="s">
        <v>228</v>
      </c>
    </row>
    <row r="8" ht="14.5" spans="1:5">
      <c r="A8" s="7">
        <v>4</v>
      </c>
      <c r="B8" s="32" t="s">
        <v>99</v>
      </c>
      <c r="C8" s="30">
        <v>1</v>
      </c>
      <c r="D8" s="7">
        <v>2</v>
      </c>
      <c r="E8" s="38"/>
    </row>
    <row r="9" ht="14.5" spans="1:5">
      <c r="A9" s="7">
        <v>5</v>
      </c>
      <c r="B9" s="32" t="s">
        <v>229</v>
      </c>
      <c r="C9" s="30">
        <v>44</v>
      </c>
      <c r="D9" s="7">
        <v>48</v>
      </c>
      <c r="E9" s="6" t="s">
        <v>230</v>
      </c>
    </row>
    <row r="10" ht="14.5" spans="1:5">
      <c r="A10" s="7">
        <v>6</v>
      </c>
      <c r="B10" s="32" t="s">
        <v>103</v>
      </c>
      <c r="C10" s="30">
        <v>12</v>
      </c>
      <c r="D10" s="7">
        <v>15</v>
      </c>
      <c r="E10" s="38"/>
    </row>
    <row r="11" ht="14.5" spans="1:5">
      <c r="A11" s="7">
        <v>7</v>
      </c>
      <c r="B11" s="32" t="s">
        <v>105</v>
      </c>
      <c r="C11" s="30">
        <v>1</v>
      </c>
      <c r="D11" s="7">
        <v>2</v>
      </c>
      <c r="E11" s="38"/>
    </row>
    <row r="12" ht="14.5" spans="1:5">
      <c r="A12" s="7">
        <v>8</v>
      </c>
      <c r="B12" s="32" t="s">
        <v>231</v>
      </c>
      <c r="C12" s="30">
        <v>5</v>
      </c>
      <c r="D12" s="7">
        <v>6</v>
      </c>
      <c r="E12" s="38"/>
    </row>
    <row r="13" ht="14.5" spans="1:5">
      <c r="A13" s="7">
        <v>9</v>
      </c>
      <c r="B13" s="32" t="s">
        <v>232</v>
      </c>
      <c r="C13" s="30">
        <v>5</v>
      </c>
      <c r="D13" s="7">
        <v>6</v>
      </c>
      <c r="E13" s="38"/>
    </row>
    <row r="14" ht="14.5" spans="1:5">
      <c r="A14" s="7">
        <v>10</v>
      </c>
      <c r="B14" s="32" t="s">
        <v>109</v>
      </c>
      <c r="C14" s="30">
        <v>74</v>
      </c>
      <c r="D14" s="7">
        <v>80</v>
      </c>
      <c r="E14" s="38"/>
    </row>
    <row r="15" ht="14.5" spans="1:5">
      <c r="A15" s="7">
        <v>11</v>
      </c>
      <c r="B15" s="32" t="s">
        <v>110</v>
      </c>
      <c r="C15" s="30">
        <v>6</v>
      </c>
      <c r="D15" s="7">
        <v>8</v>
      </c>
      <c r="E15" s="38"/>
    </row>
    <row r="16" ht="14.5" spans="1:5">
      <c r="A16" s="7">
        <v>12</v>
      </c>
      <c r="B16" s="32" t="s">
        <v>111</v>
      </c>
      <c r="C16" s="30">
        <v>18</v>
      </c>
      <c r="D16" s="7">
        <v>20</v>
      </c>
      <c r="E16" s="38"/>
    </row>
    <row r="17" ht="14.5" spans="1:5">
      <c r="A17" s="7">
        <v>13</v>
      </c>
      <c r="B17" s="32" t="s">
        <v>233</v>
      </c>
      <c r="C17" s="30">
        <v>1</v>
      </c>
      <c r="D17" s="7">
        <v>2</v>
      </c>
      <c r="E17" s="38"/>
    </row>
    <row r="18" ht="14.5" spans="1:5">
      <c r="A18" s="7">
        <v>14</v>
      </c>
      <c r="B18" s="32" t="s">
        <v>234</v>
      </c>
      <c r="C18" s="30">
        <v>1</v>
      </c>
      <c r="D18" s="7">
        <v>2</v>
      </c>
      <c r="E18" s="38"/>
    </row>
    <row r="19" ht="14.5" spans="1:5">
      <c r="A19" s="7">
        <v>15</v>
      </c>
      <c r="B19" s="32" t="s">
        <v>115</v>
      </c>
      <c r="C19" s="30">
        <v>9</v>
      </c>
      <c r="D19" s="7">
        <v>11</v>
      </c>
      <c r="E19" s="38"/>
    </row>
    <row r="20" ht="14.5" spans="1:5">
      <c r="A20" s="7">
        <v>16</v>
      </c>
      <c r="B20" s="32" t="s">
        <v>116</v>
      </c>
      <c r="C20" s="30">
        <v>9</v>
      </c>
      <c r="D20" s="7">
        <v>11</v>
      </c>
      <c r="E20" s="38"/>
    </row>
    <row r="21" ht="14.5" spans="1:5">
      <c r="A21" s="7">
        <v>17</v>
      </c>
      <c r="B21" s="32" t="s">
        <v>117</v>
      </c>
      <c r="C21" s="30">
        <v>2</v>
      </c>
      <c r="D21" s="7">
        <v>3</v>
      </c>
      <c r="E21" s="38"/>
    </row>
    <row r="22" ht="14.5" spans="1:5">
      <c r="A22" s="7">
        <v>18</v>
      </c>
      <c r="B22" s="32" t="s">
        <v>118</v>
      </c>
      <c r="C22" s="30">
        <v>27</v>
      </c>
      <c r="D22" s="7">
        <v>28</v>
      </c>
      <c r="E22" s="38"/>
    </row>
    <row r="23" ht="14.5" spans="1:5">
      <c r="A23" s="7">
        <v>19</v>
      </c>
      <c r="B23" s="32" t="s">
        <v>121</v>
      </c>
      <c r="C23" s="30">
        <v>4</v>
      </c>
      <c r="D23" s="7">
        <v>6</v>
      </c>
      <c r="E23" s="6" t="s">
        <v>235</v>
      </c>
    </row>
    <row r="24" ht="14.5" spans="1:5">
      <c r="A24" s="7">
        <v>20</v>
      </c>
      <c r="B24" s="32" t="s">
        <v>124</v>
      </c>
      <c r="C24" s="30">
        <v>2</v>
      </c>
      <c r="D24" s="7">
        <v>3</v>
      </c>
      <c r="E24" s="38"/>
    </row>
    <row r="25" ht="14.5" spans="1:5">
      <c r="A25" s="7">
        <v>21</v>
      </c>
      <c r="B25" s="32" t="s">
        <v>126</v>
      </c>
      <c r="C25" s="30">
        <v>2</v>
      </c>
      <c r="D25" s="7">
        <v>2</v>
      </c>
      <c r="E25" s="38"/>
    </row>
    <row r="26" ht="14.5" spans="1:5">
      <c r="A26" s="7">
        <v>22</v>
      </c>
      <c r="B26" s="32" t="s">
        <v>127</v>
      </c>
      <c r="C26" s="30">
        <v>1</v>
      </c>
      <c r="D26" s="7">
        <v>1</v>
      </c>
      <c r="E26" s="38"/>
    </row>
    <row r="27" ht="14.5" spans="1:5">
      <c r="A27" s="7">
        <v>23</v>
      </c>
      <c r="B27" s="32" t="s">
        <v>236</v>
      </c>
      <c r="C27" s="30">
        <v>1</v>
      </c>
      <c r="D27" s="7">
        <v>1</v>
      </c>
      <c r="E27" s="38"/>
    </row>
    <row r="28" ht="14.5" spans="1:5">
      <c r="A28" s="7">
        <v>24</v>
      </c>
      <c r="B28" s="32" t="s">
        <v>128</v>
      </c>
      <c r="C28" s="30">
        <v>3</v>
      </c>
      <c r="D28" s="7">
        <v>4</v>
      </c>
      <c r="E28" s="38"/>
    </row>
  </sheetData>
  <mergeCells count="3">
    <mergeCell ref="A1:E1"/>
    <mergeCell ref="A2:E2"/>
    <mergeCell ref="B3:D3"/>
  </mergeCells>
  <hyperlinks>
    <hyperlink ref="B3" r:id="rId2" display="【闲鱼】https://m.tb.cn/h.5LueEla?tk=NpLQWhGFp4dCZ3457「我在闲鱼发布了【兔子多色V2螺丝懒人包螺丝包】」&#10;点击链接直接打开"/>
  </hyperlink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完整懒人包">
    <tabColor rgb="FF319B62"/>
  </sheetPr>
  <dimension ref="A1:D32"/>
  <sheetViews>
    <sheetView workbookViewId="0">
      <selection activeCell="A1" sqref="A1:D1"/>
    </sheetView>
  </sheetViews>
  <sheetFormatPr defaultColWidth="9.81818181818182" defaultRowHeight="12.5" outlineLevelCol="3"/>
  <cols>
    <col min="2" max="2" width="53.6818181818182" customWidth="1"/>
    <col min="3" max="3" width="14.2909090909091" customWidth="1"/>
    <col min="4" max="4" width="52.4727272727273" customWidth="1"/>
  </cols>
  <sheetData>
    <row r="1" ht="27" customHeight="1" spans="1:4">
      <c r="A1" s="16" t="s">
        <v>237</v>
      </c>
      <c r="B1" s="2"/>
      <c r="C1" s="2"/>
      <c r="D1" s="4"/>
    </row>
    <row r="2" ht="106.5" customHeight="1" spans="1:4">
      <c r="A2" s="17" t="s">
        <v>207</v>
      </c>
      <c r="B2" s="18" t="s">
        <v>238</v>
      </c>
      <c r="C2" s="19"/>
      <c r="D2" s="20"/>
    </row>
    <row r="3" ht="30.75" customHeight="1" spans="1:4">
      <c r="A3" s="21" t="s">
        <v>220</v>
      </c>
      <c r="B3" s="22" t="s">
        <v>239</v>
      </c>
      <c r="C3" s="6"/>
      <c r="D3" s="8"/>
    </row>
    <row r="4" spans="1:4">
      <c r="A4" s="23"/>
      <c r="B4" s="22" t="s">
        <v>240</v>
      </c>
      <c r="C4" s="6"/>
      <c r="D4" s="8"/>
    </row>
    <row r="5" spans="1:4">
      <c r="A5" s="24" t="s">
        <v>205</v>
      </c>
      <c r="B5" s="25" t="s">
        <v>222</v>
      </c>
      <c r="C5" s="26" t="s">
        <v>241</v>
      </c>
      <c r="D5" s="27" t="s">
        <v>225</v>
      </c>
    </row>
    <row r="6" ht="14.5" spans="1:4">
      <c r="A6" s="28">
        <v>1</v>
      </c>
      <c r="B6" s="29" t="s">
        <v>242</v>
      </c>
      <c r="C6" s="30">
        <v>1</v>
      </c>
      <c r="D6" s="31"/>
    </row>
    <row r="7" ht="14.5" spans="1:4">
      <c r="A7" s="28">
        <v>2</v>
      </c>
      <c r="B7" s="32" t="s">
        <v>243</v>
      </c>
      <c r="C7" s="30">
        <v>1</v>
      </c>
      <c r="D7" s="31"/>
    </row>
    <row r="8" ht="14.5" spans="1:4">
      <c r="A8" s="28">
        <v>3</v>
      </c>
      <c r="B8" s="32" t="s">
        <v>244</v>
      </c>
      <c r="C8" s="30">
        <v>11</v>
      </c>
      <c r="D8" s="31" t="s">
        <v>245</v>
      </c>
    </row>
    <row r="9" ht="14.5" spans="1:4">
      <c r="A9" s="28">
        <v>4</v>
      </c>
      <c r="B9" s="32" t="s">
        <v>246</v>
      </c>
      <c r="C9" s="30">
        <v>18</v>
      </c>
      <c r="D9" s="31" t="s">
        <v>247</v>
      </c>
    </row>
    <row r="10" ht="14.5" spans="1:4">
      <c r="A10" s="28">
        <v>5</v>
      </c>
      <c r="B10" s="32" t="s">
        <v>46</v>
      </c>
      <c r="C10" s="30">
        <v>4</v>
      </c>
      <c r="D10" s="31" t="s">
        <v>248</v>
      </c>
    </row>
    <row r="11" ht="14.5" spans="1:4">
      <c r="A11" s="28">
        <v>6</v>
      </c>
      <c r="B11" s="29" t="s">
        <v>249</v>
      </c>
      <c r="C11" s="30">
        <v>9</v>
      </c>
      <c r="D11" s="31" t="s">
        <v>250</v>
      </c>
    </row>
    <row r="12" ht="14.5" spans="1:4">
      <c r="A12" s="28">
        <v>7</v>
      </c>
      <c r="B12" s="32" t="s">
        <v>251</v>
      </c>
      <c r="C12" s="30">
        <v>2</v>
      </c>
      <c r="D12" s="31" t="s">
        <v>252</v>
      </c>
    </row>
    <row r="13" ht="14.5" spans="1:4">
      <c r="A13" s="28">
        <v>8</v>
      </c>
      <c r="B13" s="29" t="s">
        <v>76</v>
      </c>
      <c r="C13" s="30">
        <v>8</v>
      </c>
      <c r="D13" s="31" t="s">
        <v>253</v>
      </c>
    </row>
    <row r="14" ht="14.5" spans="1:4">
      <c r="A14" s="28">
        <v>9</v>
      </c>
      <c r="B14" s="32" t="s">
        <v>254</v>
      </c>
      <c r="C14" s="30">
        <v>1</v>
      </c>
      <c r="D14" s="31"/>
    </row>
    <row r="15" ht="14.5" spans="1:4">
      <c r="A15" s="28">
        <v>10</v>
      </c>
      <c r="B15" s="32" t="s">
        <v>83</v>
      </c>
      <c r="C15" s="30">
        <v>6</v>
      </c>
      <c r="D15" s="31" t="s">
        <v>252</v>
      </c>
    </row>
    <row r="16" spans="1:4">
      <c r="A16" s="28">
        <v>11</v>
      </c>
      <c r="B16" s="33" t="s">
        <v>255</v>
      </c>
      <c r="C16" s="34">
        <v>1</v>
      </c>
      <c r="D16" s="31" t="s">
        <v>256</v>
      </c>
    </row>
    <row r="17" ht="14.5" spans="1:4">
      <c r="A17" s="28">
        <v>12</v>
      </c>
      <c r="B17" s="32" t="s">
        <v>131</v>
      </c>
      <c r="C17" s="30">
        <v>3</v>
      </c>
      <c r="D17" s="31" t="s">
        <v>257</v>
      </c>
    </row>
    <row r="18" ht="14.5" spans="1:4">
      <c r="A18" s="28">
        <v>13</v>
      </c>
      <c r="B18" s="32" t="s">
        <v>134</v>
      </c>
      <c r="C18" s="30">
        <v>1</v>
      </c>
      <c r="D18" s="31"/>
    </row>
    <row r="19" ht="14.5" spans="1:4">
      <c r="A19" s="28">
        <v>14</v>
      </c>
      <c r="B19" s="32" t="s">
        <v>137</v>
      </c>
      <c r="C19" s="30">
        <v>1</v>
      </c>
      <c r="D19" s="31" t="s">
        <v>258</v>
      </c>
    </row>
    <row r="20" ht="14.5" spans="1:4">
      <c r="A20" s="28">
        <v>15</v>
      </c>
      <c r="B20" s="32" t="s">
        <v>141</v>
      </c>
      <c r="C20" s="7">
        <v>1</v>
      </c>
      <c r="D20" s="31" t="s">
        <v>259</v>
      </c>
    </row>
    <row r="21" ht="14.5" spans="1:4">
      <c r="A21" s="28">
        <v>16</v>
      </c>
      <c r="B21" s="32" t="s">
        <v>144</v>
      </c>
      <c r="C21" s="7">
        <v>20</v>
      </c>
      <c r="D21" s="31"/>
    </row>
    <row r="22" ht="14.5" spans="1:4">
      <c r="A22" s="28">
        <v>17</v>
      </c>
      <c r="B22" s="29" t="s">
        <v>70</v>
      </c>
      <c r="C22" s="30">
        <v>2</v>
      </c>
      <c r="D22" s="31"/>
    </row>
    <row r="23" ht="14.5" spans="1:4">
      <c r="A23" s="28">
        <v>18</v>
      </c>
      <c r="B23" s="29" t="s">
        <v>150</v>
      </c>
      <c r="C23" s="7">
        <v>11</v>
      </c>
      <c r="D23" s="31" t="s">
        <v>260</v>
      </c>
    </row>
    <row r="24" ht="14.5" spans="1:4">
      <c r="A24" s="28">
        <v>19</v>
      </c>
      <c r="B24" s="32" t="s">
        <v>261</v>
      </c>
      <c r="C24" s="7">
        <v>1</v>
      </c>
      <c r="D24" s="31"/>
    </row>
    <row r="25" ht="14.5" spans="1:4">
      <c r="A25" s="28">
        <v>20</v>
      </c>
      <c r="B25" s="32" t="s">
        <v>157</v>
      </c>
      <c r="C25" s="7">
        <v>1</v>
      </c>
      <c r="D25" s="31"/>
    </row>
    <row r="26" ht="14.5" spans="1:4">
      <c r="A26" s="28">
        <v>21</v>
      </c>
      <c r="B26" s="32" t="s">
        <v>147</v>
      </c>
      <c r="C26" s="7">
        <v>2</v>
      </c>
      <c r="D26" s="31" t="s">
        <v>262</v>
      </c>
    </row>
    <row r="27" ht="14.5" spans="1:4">
      <c r="A27" s="28">
        <v>22</v>
      </c>
      <c r="B27" s="32" t="s">
        <v>160</v>
      </c>
      <c r="C27" s="7">
        <v>18</v>
      </c>
      <c r="D27" s="31" t="s">
        <v>263</v>
      </c>
    </row>
    <row r="28" ht="14.5" spans="1:4">
      <c r="A28" s="28">
        <v>23</v>
      </c>
      <c r="B28" s="32" t="s">
        <v>168</v>
      </c>
      <c r="C28" s="7">
        <v>26</v>
      </c>
      <c r="D28" s="31"/>
    </row>
    <row r="29" ht="14.5" spans="1:4">
      <c r="A29" s="28">
        <v>24</v>
      </c>
      <c r="B29" s="35" t="s">
        <v>163</v>
      </c>
      <c r="C29" s="36">
        <v>1</v>
      </c>
      <c r="D29" s="31"/>
    </row>
    <row r="30" ht="14.5" spans="1:4">
      <c r="A30" s="28">
        <v>25</v>
      </c>
      <c r="B30" s="29" t="s">
        <v>264</v>
      </c>
      <c r="C30" s="7">
        <v>1</v>
      </c>
      <c r="D30" s="37" t="s">
        <v>265</v>
      </c>
    </row>
    <row r="31" spans="1:4">
      <c r="A31" s="28">
        <v>26</v>
      </c>
      <c r="B31" s="38" t="s">
        <v>266</v>
      </c>
      <c r="C31" s="30">
        <v>5</v>
      </c>
      <c r="D31" s="37" t="s">
        <v>267</v>
      </c>
    </row>
    <row r="32" ht="13.25" spans="1:4">
      <c r="A32" s="39">
        <v>27</v>
      </c>
      <c r="B32" s="40"/>
      <c r="C32" s="41"/>
      <c r="D32" s="42"/>
    </row>
  </sheetData>
  <mergeCells count="5">
    <mergeCell ref="A1:D1"/>
    <mergeCell ref="B2:D2"/>
    <mergeCell ref="B3:D3"/>
    <mergeCell ref="B4:D4"/>
    <mergeCell ref="A3:A4"/>
  </mergeCells>
  <hyperlinks>
    <hyperlink ref="B3" r:id="rId2" display="【闲鱼】https://m.tb.cn/h.5wWt33t?tk=F9iuWndLI7Y CZ0001 「我在闲鱼发布了【兔子多色 3d打印换色套件 ERCF V2】」&#10;点击链接直接打开"/>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官方资料导引">
    <tabColor rgb="FF00B0F0"/>
  </sheetPr>
  <dimension ref="A1:C11"/>
  <sheetViews>
    <sheetView workbookViewId="0">
      <selection activeCell="A1" sqref="A1"/>
    </sheetView>
  </sheetViews>
  <sheetFormatPr defaultColWidth="9.81818181818182" defaultRowHeight="12.5" outlineLevelCol="2"/>
  <cols>
    <col min="1" max="1" width="6.74545454545455" style="13" customWidth="1"/>
  </cols>
  <sheetData>
    <row r="1" ht="13" spans="1:3">
      <c r="A1" s="13">
        <v>1</v>
      </c>
      <c r="B1" t="s">
        <v>268</v>
      </c>
      <c r="C1" t="s">
        <v>269</v>
      </c>
    </row>
    <row r="3" ht="13" spans="1:3">
      <c r="A3" s="13">
        <v>2</v>
      </c>
      <c r="B3" t="s">
        <v>270</v>
      </c>
      <c r="C3" t="s">
        <v>271</v>
      </c>
    </row>
    <row r="5" ht="13" spans="1:3">
      <c r="A5" s="13">
        <v>3</v>
      </c>
      <c r="B5" t="s">
        <v>272</v>
      </c>
      <c r="C5" t="s">
        <v>273</v>
      </c>
    </row>
    <row r="7" ht="13" spans="1:3">
      <c r="A7" s="13">
        <v>4</v>
      </c>
      <c r="B7" t="s">
        <v>274</v>
      </c>
      <c r="C7" t="s">
        <v>275</v>
      </c>
    </row>
    <row r="9" ht="13" spans="1:3">
      <c r="A9" s="13">
        <v>5</v>
      </c>
      <c r="B9" t="s">
        <v>276</v>
      </c>
      <c r="C9" t="s">
        <v>277</v>
      </c>
    </row>
    <row r="11" ht="38.5" spans="1:3">
      <c r="A11" s="14">
        <v>6</v>
      </c>
      <c r="B11" s="15" t="s">
        <v>278</v>
      </c>
      <c r="C11" t="s">
        <v>279</v>
      </c>
    </row>
  </sheetData>
  <hyperlinks>
    <hyperlink ref="C1" r:id="rId2" display="https://github.com/Enraged-Rabbit-Community/ERCF_v2/tree/master"/>
    <hyperlink ref="C3" r:id="rId3" display="https://github.com/Enraged-Rabbit-Community/ERCF_v2/blob/master/Recommended_Options/ERCT_Buffer/README.md"/>
    <hyperlink ref="C5" r:id="rId4" display="https://github.com/Enraged-Rabbit-Community/ERCF_v2/tree/master#enraged-rabbit-filametrix-erf"/>
    <hyperlink ref="C7" r:id="rId5" display="https://github.com/Enraged-Rabbit-Community/ERCF_v2/tree/master#toolhead-sensor-modifications"/>
    <hyperlink ref="C9" r:id="rId6" display="https://github.com/moggieuk/Happy-Hare/blob/main/doc/ercf_v2.md"/>
    <hyperlink ref="C11" r:id="rId7" display="https://github.com/moggieuk/KlipperScreen-Happy-Hare-Edition"/>
  </hyperlink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嘉立创白嫖">
    <tabColor rgb="FFFFC000"/>
  </sheetPr>
  <dimension ref="A1:D6"/>
  <sheetViews>
    <sheetView workbookViewId="0">
      <selection activeCell="A1" sqref="A1"/>
    </sheetView>
  </sheetViews>
  <sheetFormatPr defaultColWidth="9.81818181818182" defaultRowHeight="12.5" outlineLevelRow="5" outlineLevelCol="3"/>
  <cols>
    <col min="1" max="1" width="21.5818181818182" customWidth="1"/>
    <col min="2" max="2" width="60.5636363636364" customWidth="1"/>
    <col min="3" max="3" width="7.41818181818182" customWidth="1"/>
    <col min="4" max="4" width="49.6363636363636" customWidth="1"/>
  </cols>
  <sheetData>
    <row r="1" ht="14.5" spans="1:2">
      <c r="A1" t="s">
        <v>280</v>
      </c>
      <c r="B1" t="s">
        <v>281</v>
      </c>
    </row>
    <row r="2" ht="13.25" spans="1:1">
      <c r="A2" t="s">
        <v>282</v>
      </c>
    </row>
    <row r="3" spans="1:4">
      <c r="A3" s="1" t="s">
        <v>222</v>
      </c>
      <c r="B3" s="2" t="s">
        <v>283</v>
      </c>
      <c r="C3" s="3" t="s">
        <v>241</v>
      </c>
      <c r="D3" s="4" t="s">
        <v>225</v>
      </c>
    </row>
    <row r="4" spans="1:4">
      <c r="A4" s="5" t="s">
        <v>59</v>
      </c>
      <c r="B4" s="6" t="s">
        <v>284</v>
      </c>
      <c r="C4" s="7">
        <v>1</v>
      </c>
      <c r="D4" s="8"/>
    </row>
    <row r="5" spans="1:4">
      <c r="A5" s="5" t="s">
        <v>285</v>
      </c>
      <c r="B5" s="6" t="s">
        <v>286</v>
      </c>
      <c r="C5" s="7">
        <v>2</v>
      </c>
      <c r="D5" s="8"/>
    </row>
    <row r="6" ht="51.75" customHeight="1" spans="1:4">
      <c r="A6" s="9" t="s">
        <v>287</v>
      </c>
      <c r="B6" s="10" t="s">
        <v>288</v>
      </c>
      <c r="C6" s="11">
        <v>1</v>
      </c>
      <c r="D6" s="12" t="s">
        <v>289</v>
      </c>
    </row>
  </sheetData>
  <hyperlinks>
    <hyperlink ref="A1" r:id="rId2" display="嘉立创FA官网"/>
    <hyperlink ref="B1" r:id="rId2" display="https://www.jlcfa.com/"/>
  </hyperlink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调试资料">
    <tabColor rgb="FFFFFF00"/>
  </sheetPr>
  <dimension ref="A1:B26"/>
  <sheetViews>
    <sheetView workbookViewId="0">
      <selection activeCell="A1" sqref="A1"/>
    </sheetView>
  </sheetViews>
  <sheetFormatPr defaultColWidth="9.81818181818182" defaultRowHeight="12.5" outlineLevelCol="1"/>
  <cols>
    <col min="1" max="1" width="27.1090909090909" customWidth="1"/>
    <col min="2" max="2" width="121.945454545455" customWidth="1"/>
  </cols>
  <sheetData>
    <row r="1" ht="22.5" customHeight="1" spans="1:2">
      <c r="A1" t="s">
        <v>290</v>
      </c>
      <c r="B1" t="s">
        <v>291</v>
      </c>
    </row>
    <row r="2" ht="22.5" customHeight="1" spans="1:1">
      <c r="A2" t="s">
        <v>292</v>
      </c>
    </row>
    <row r="3" ht="22.5" customHeight="1"/>
    <row r="4" ht="22.5" customHeight="1" spans="1:2">
      <c r="A4" t="s">
        <v>293</v>
      </c>
      <c r="B4" t="s">
        <v>294</v>
      </c>
    </row>
    <row r="5" ht="22.5" customHeight="1"/>
    <row r="6" ht="22.5" customHeight="1" spans="1:2">
      <c r="A6" t="s">
        <v>295</v>
      </c>
      <c r="B6" t="s">
        <v>296</v>
      </c>
    </row>
    <row r="7" ht="22.5" customHeight="1"/>
    <row r="8" ht="22.5" customHeight="1" spans="1:2">
      <c r="A8" t="s">
        <v>297</v>
      </c>
      <c r="B8" t="s">
        <v>298</v>
      </c>
    </row>
    <row r="9" ht="22.5" customHeight="1"/>
    <row r="10" ht="22.5" customHeight="1"/>
    <row r="11" ht="22.5" customHeight="1"/>
    <row r="12" ht="22.5" customHeight="1"/>
    <row r="13" ht="22.5" customHeight="1"/>
    <row r="14" ht="22.5" customHeight="1"/>
    <row r="15" ht="22.5" customHeight="1"/>
    <row r="16"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sheetData>
  <hyperlinks>
    <hyperlink ref="B1" r:id="rId1" display="https://github.com/moggieuk/Happy-Hare/blob/main/doc/ERCFv2_Firmware_Manual.pdf"/>
    <hyperlink ref="B4" r:id="rId2" display="https://github.com/moggieuk/Happy-Hare/blob/main/doc/operation.md"/>
    <hyperlink ref="B6" r:id="rId3" display="https://github.com/moggieuk/Happy-Hare/blob/main/doc/hardware_config.md"/>
    <hyperlink ref="B8" r:id="rId4" display="https://github.com/moggieuk/Happy-Hare/blob/main/doc/calibration.md"/>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接线"/>
  <dimension ref="A1"/>
  <sheetViews>
    <sheetView workbookViewId="0">
      <selection activeCell="A1" sqref="A1"/>
    </sheetView>
  </sheetViews>
  <sheetFormatPr defaultColWidth="9.81818181818182" defaultRowHeight="12.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Tencent office</Application>
  <HeadingPairs>
    <vt:vector size="2" baseType="variant">
      <vt:variant>
        <vt:lpstr>工作表</vt:lpstr>
      </vt:variant>
      <vt:variant>
        <vt:i4>8</vt:i4>
      </vt:variant>
    </vt:vector>
  </HeadingPairs>
  <TitlesOfParts>
    <vt:vector size="8" baseType="lpstr">
      <vt:lpstr>BOM</vt:lpstr>
      <vt:lpstr>Bom修订记录</vt:lpstr>
      <vt:lpstr>螺丝懒人包</vt:lpstr>
      <vt:lpstr>完整懒人包</vt:lpstr>
      <vt:lpstr>官方资料导引</vt:lpstr>
      <vt:lpstr>嘉立创白嫖</vt:lpstr>
      <vt:lpstr>调试资料</vt:lpstr>
      <vt:lpstr>接线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麦麦</cp:lastModifiedBy>
  <dcterms:created xsi:type="dcterms:W3CDTF">2024-03-16T10:53:00Z</dcterms:created>
  <dcterms:modified xsi:type="dcterms:W3CDTF">2024-03-16T03:17:08Z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0F1437C2EA344B2DA55A3C55FEB1B629_12</vt:lpwstr>
  </property>
  <property fmtid="{D5CDD505-2E9C-101B-9397-08002B2CF9AE}" pid="3" name="KSOProductBuildVer">
    <vt:lpwstr>2052-12.1.0.16250</vt:lpwstr>
  </property>
</Properties>
</file>